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\Work\R3 Business Solutions\Sales\1 Management\"/>
    </mc:Choice>
  </mc:AlternateContent>
  <bookViews>
    <workbookView xWindow="0" yWindow="0" windowWidth="24000" windowHeight="11010"/>
  </bookViews>
  <sheets>
    <sheet name="ROI Calculator Home" sheetId="5" r:id="rId1"/>
    <sheet name="RFP" sheetId="4" r:id="rId2"/>
    <sheet name="Task Order" sheetId="6" r:id="rId3"/>
  </sheets>
  <calcPr calcId="152511"/>
</workbook>
</file>

<file path=xl/calcChain.xml><?xml version="1.0" encoding="utf-8"?>
<calcChain xmlns="http://schemas.openxmlformats.org/spreadsheetml/2006/main">
  <c r="C22" i="4" l="1"/>
  <c r="C21" i="4"/>
  <c r="C20" i="4"/>
  <c r="C19" i="4"/>
  <c r="C18" i="4"/>
  <c r="C18" i="6" l="1"/>
  <c r="C34" i="6"/>
  <c r="C33" i="6"/>
  <c r="C32" i="6"/>
  <c r="C31" i="6"/>
  <c r="C30" i="6"/>
  <c r="C29" i="6"/>
  <c r="C28" i="6"/>
  <c r="C27" i="6"/>
  <c r="C26" i="6"/>
  <c r="C25" i="6"/>
  <c r="C20" i="6"/>
  <c r="C19" i="6"/>
  <c r="C17" i="6"/>
  <c r="C16" i="6"/>
  <c r="C17" i="4"/>
  <c r="C38" i="4"/>
  <c r="C37" i="4"/>
  <c r="C36" i="4"/>
  <c r="C35" i="4"/>
  <c r="C34" i="4"/>
  <c r="C33" i="4"/>
  <c r="C32" i="4"/>
  <c r="C31" i="4"/>
  <c r="C30" i="4"/>
  <c r="C29" i="4"/>
  <c r="C28" i="4"/>
  <c r="C27" i="4"/>
  <c r="B42" i="5" l="1"/>
  <c r="B43" i="5" s="1"/>
  <c r="B11" i="6"/>
  <c r="B13" i="4"/>
  <c r="B35" i="6"/>
  <c r="B21" i="6"/>
  <c r="B22" i="6" l="1"/>
  <c r="B36" i="6"/>
  <c r="D35" i="6"/>
  <c r="D36" i="6" s="1"/>
  <c r="D21" i="6"/>
  <c r="B39" i="6"/>
  <c r="C36" i="6" l="1"/>
  <c r="B30" i="5"/>
  <c r="B31" i="5" s="1"/>
  <c r="B28" i="5"/>
  <c r="C35" i="6"/>
  <c r="D22" i="6"/>
  <c r="C22" i="6" s="1"/>
  <c r="C21" i="6"/>
  <c r="D39" i="6"/>
  <c r="B40" i="6"/>
  <c r="D23" i="4"/>
  <c r="B23" i="4"/>
  <c r="C23" i="4" l="1"/>
  <c r="B18" i="5"/>
  <c r="D40" i="6"/>
  <c r="E40" i="6" s="1"/>
  <c r="E41" i="6" s="1"/>
  <c r="C39" i="6"/>
  <c r="E39" i="6"/>
  <c r="B33" i="5" s="1"/>
  <c r="D39" i="4"/>
  <c r="B39" i="4"/>
  <c r="D24" i="4"/>
  <c r="C24" i="4" s="1"/>
  <c r="B24" i="4"/>
  <c r="C39" i="4" l="1"/>
  <c r="C40" i="6"/>
  <c r="B23" i="5"/>
  <c r="B24" i="5" s="1"/>
  <c r="B19" i="5"/>
  <c r="B20" i="5" s="1"/>
  <c r="B21" i="5" s="1"/>
  <c r="B34" i="5"/>
  <c r="B43" i="4"/>
  <c r="D43" i="4"/>
  <c r="D44" i="4" s="1"/>
  <c r="B40" i="4"/>
  <c r="D40" i="4"/>
  <c r="B49" i="4" l="1"/>
  <c r="B14" i="5"/>
  <c r="C40" i="4"/>
  <c r="B45" i="5"/>
  <c r="B38" i="5"/>
  <c r="B35" i="5"/>
  <c r="B39" i="5"/>
  <c r="C43" i="4"/>
  <c r="B44" i="5"/>
  <c r="B44" i="4"/>
  <c r="E43" i="4"/>
  <c r="E44" i="4" l="1"/>
  <c r="E45" i="4" l="1"/>
  <c r="B25" i="5" l="1"/>
</calcChain>
</file>

<file path=xl/sharedStrings.xml><?xml version="1.0" encoding="utf-8"?>
<sst xmlns="http://schemas.openxmlformats.org/spreadsheetml/2006/main" count="173" uniqueCount="144">
  <si>
    <t>Proposal Development</t>
  </si>
  <si>
    <t>Page Count</t>
  </si>
  <si>
    <t>Solution Development</t>
  </si>
  <si>
    <t>Estimating, Pricing</t>
  </si>
  <si>
    <t>Production</t>
  </si>
  <si>
    <t>Develop outline/comp matrix</t>
  </si>
  <si>
    <t>Capture management</t>
  </si>
  <si>
    <t>Assumptions</t>
  </si>
  <si>
    <t>Tasks</t>
  </si>
  <si>
    <t>Hours manually</t>
  </si>
  <si>
    <t>Total Hours</t>
  </si>
  <si>
    <t>Average cost/hour</t>
  </si>
  <si>
    <t>Just engagement and tracking of cross-organizational requests. Doesn't include departmental work.</t>
  </si>
  <si>
    <t>Streamlined and collaborative</t>
  </si>
  <si>
    <t>General &amp; Capture</t>
  </si>
  <si>
    <t>Customer Engagement/BD</t>
  </si>
  <si>
    <t>Streamlined and automated</t>
  </si>
  <si>
    <t>No impact</t>
  </si>
  <si>
    <t>General &amp; Capture Hours</t>
  </si>
  <si>
    <t>General &amp; Capture Costs</t>
  </si>
  <si>
    <t>Proposal Development Hours</t>
  </si>
  <si>
    <t>Proposal Development Costs</t>
  </si>
  <si>
    <t>Data Calls/Gate Reviews/Reporting</t>
  </si>
  <si>
    <t>Template/section/document preparation and sourcing</t>
  </si>
  <si>
    <t>Opportunity Duration</t>
  </si>
  <si>
    <t>9 months</t>
  </si>
  <si>
    <t>90 days</t>
  </si>
  <si>
    <t>Bid Value</t>
  </si>
  <si>
    <t>Teamed partners</t>
  </si>
  <si>
    <t>Capture &amp; Proposal Coordination and Information Access and Management</t>
  </si>
  <si>
    <t>All in one environment; work is natively coordinated.</t>
  </si>
  <si>
    <t>Capture activity standardized, streamlined and automated</t>
  </si>
  <si>
    <t>Real-time access and streamlined for all parties</t>
  </si>
  <si>
    <t>Reduction in new content required through proposal asset reuse</t>
  </si>
  <si>
    <t>Review time - ad hoc and color team</t>
  </si>
  <si>
    <t>Manage reviews, comments and recovery</t>
  </si>
  <si>
    <t>Leverage proposal assets repositories; streamlined</t>
  </si>
  <si>
    <t>Distribution and access real-time</t>
  </si>
  <si>
    <t>Less admin and more resuability of solution assets from proposal asset repository</t>
  </si>
  <si>
    <t>Writer/Graphics admin time</t>
  </si>
  <si>
    <t>Writing/Graphics production time</t>
  </si>
  <si>
    <t>Contract/partner-subcontractor/other cross-organizational tasks and processes</t>
  </si>
  <si>
    <t>Cost Reduction</t>
  </si>
  <si>
    <t xml:space="preserve">Full phase capture and proposal </t>
  </si>
  <si>
    <t>Proposal Manager planning, schedule, resource, team coordination and status tracking</t>
  </si>
  <si>
    <t>Reusability of data</t>
  </si>
  <si>
    <t>Cost Savings Analysis</t>
  </si>
  <si>
    <t>Federal Government RFP</t>
  </si>
  <si>
    <t xml:space="preserve">Using R3 WinCenter </t>
  </si>
  <si>
    <t>R3 Business Solutions</t>
  </si>
  <si>
    <t>$12-$17M</t>
  </si>
  <si>
    <t>Read/distribute/access documents</t>
  </si>
  <si>
    <t>% Cost Savings</t>
  </si>
  <si>
    <t># of Captures per year</t>
  </si>
  <si>
    <t>Total Hours before WinCenter</t>
  </si>
  <si>
    <t>Total Cost before WinCenter</t>
  </si>
  <si>
    <t>Hours Saved by WinCenter</t>
  </si>
  <si>
    <t>Cost Savings by WinCenter</t>
  </si>
  <si>
    <t>Average % of Capture Spend</t>
  </si>
  <si>
    <t>% of Time Saved</t>
  </si>
  <si>
    <t>Hours after WinCenter</t>
  </si>
  <si>
    <t>Manage Writer/Graphics/Partners</t>
  </si>
  <si>
    <t>IDIQ Task Order</t>
  </si>
  <si>
    <t>Using R3 IDIQ Task Order Management</t>
  </si>
  <si>
    <t>20 page-limited Management/Technical proposal</t>
  </si>
  <si>
    <t>28-day turnaround</t>
  </si>
  <si>
    <t>Committed technical and management resources</t>
  </si>
  <si>
    <t>Surveyed partners</t>
  </si>
  <si>
    <t>Teamed Partners</t>
  </si>
  <si>
    <t>max of 2</t>
  </si>
  <si>
    <t>Task Order Manager/General</t>
  </si>
  <si>
    <t>Partner Surveys/Bid Decisions</t>
  </si>
  <si>
    <t>Contract/subcontractor/other cross-organizational steps</t>
  </si>
  <si>
    <t xml:space="preserve">  Total TO Management</t>
  </si>
  <si>
    <t xml:space="preserve">  Total Cost</t>
  </si>
  <si>
    <t>Proposal Response</t>
  </si>
  <si>
    <t>Read/distribute RFP and other docs/data</t>
  </si>
  <si>
    <t>Automated; including partners</t>
  </si>
  <si>
    <t>No change</t>
  </si>
  <si>
    <t>Doc prep and Assign/monitor writers</t>
  </si>
  <si>
    <t>Streamlined and collaborative. Leveraging co-authoring and inline commenting, no need to continuously merge or collate reviews comments and changes.</t>
  </si>
  <si>
    <t>Review second draft</t>
  </si>
  <si>
    <t>Streamlined and collaborative.</t>
  </si>
  <si>
    <t xml:space="preserve">  Total Proposal Response</t>
  </si>
  <si>
    <t>Approximately 1,000 Capture and Proposal effort</t>
  </si>
  <si>
    <t>% of Time Save</t>
  </si>
  <si>
    <t>Production and delivery</t>
  </si>
  <si>
    <t>How many proposals do you end up submitting each year?</t>
  </si>
  <si>
    <t>Total number of captures started in year.</t>
  </si>
  <si>
    <t>How the savings are achieved</t>
  </si>
  <si>
    <t>Automated; streamlined; collaborative</t>
  </si>
  <si>
    <t>Average burdened cost/hour</t>
  </si>
  <si>
    <t>How far on average do opportunities get through the BD lifecycle? 50% is half way through</t>
  </si>
  <si>
    <t>Total Capture hours before WinCenter</t>
  </si>
  <si>
    <t>Total Proposal hours before WinCenter</t>
  </si>
  <si>
    <t>Most capture mgmt is post-release of TO</t>
  </si>
  <si>
    <t>TO share of IDIQ PM data calls/reporting/email status notification overhead</t>
  </si>
  <si>
    <t>Real time information accessible to all; automated notifications</t>
  </si>
  <si>
    <t>Automate action items for cross-organizational requests. Doesn't include departmental work.</t>
  </si>
  <si>
    <t>Writer/reviewer admin/mgmt time</t>
  </si>
  <si>
    <t>Average total effort for full cycle (hours)</t>
  </si>
  <si>
    <t>Opportunity data and tracking and capture activity tracking and status updates</t>
  </si>
  <si>
    <t>Automated with real time information</t>
  </si>
  <si>
    <t>Average Hourly Burdened Rate</t>
  </si>
  <si>
    <t>Return on Investment Calculator</t>
  </si>
  <si>
    <t># that are Bid. For TO's we don't split capture from proposal work.</t>
  </si>
  <si>
    <t>Less admin and greater resuability of solution assets from proposal asset repository</t>
  </si>
  <si>
    <t>Note for Usage</t>
  </si>
  <si>
    <t>1) Enter information into areas that have yellow highlighting.</t>
  </si>
  <si>
    <r>
      <t xml:space="preserve">2) </t>
    </r>
    <r>
      <rPr>
        <b/>
        <sz val="11"/>
        <color theme="1"/>
        <rFont val="Calibri"/>
        <family val="2"/>
        <scheme val="minor"/>
      </rPr>
      <t xml:space="preserve">Hours manually </t>
    </r>
    <r>
      <rPr>
        <sz val="11"/>
        <color theme="1"/>
        <rFont val="Calibri"/>
        <family val="2"/>
        <scheme val="minor"/>
      </rPr>
      <t>(base column of worksheets) assumes manual work when using file shares, or document management-oriented systems such as SharePoint, Privia and VPC.</t>
    </r>
  </si>
  <si>
    <t>(see worksheet)</t>
  </si>
  <si>
    <t>What you will spend in a year?</t>
  </si>
  <si>
    <t># of total hours of effort in a year for capture and proposal management work</t>
  </si>
  <si>
    <t>Investment will vary by customer based upon Tier of organizations and implementation services</t>
  </si>
  <si>
    <t>Total hours of work saved</t>
  </si>
  <si>
    <t>Investment in WinCenter</t>
  </si>
  <si>
    <t>Internal cost for adopting WinCenter</t>
  </si>
  <si>
    <t>Internal Hours to adopt WinCenter and Learn</t>
  </si>
  <si>
    <t>Includes IT, management time, user learning and adoption</t>
  </si>
  <si>
    <t>Total WinCenter and Internal Costs</t>
  </si>
  <si>
    <t>ROI on WinCenter costs in one year</t>
  </si>
  <si>
    <t>ROI on Total Costs (WinCenter &amp; Internal) in one year</t>
  </si>
  <si>
    <t>Total ROI for organization change in first year.</t>
  </si>
  <si>
    <t>Typical ROI on just software in first year.</t>
  </si>
  <si>
    <t>Return on Investment (based only on cost savings)</t>
  </si>
  <si>
    <t>Task Orders (100-200 hour efforts)</t>
  </si>
  <si>
    <t>RFPs (1,000 hour efforts)</t>
  </si>
  <si>
    <t>hours</t>
  </si>
  <si>
    <t>$</t>
  </si>
  <si>
    <t>Percent</t>
  </si>
  <si>
    <t>Organized and simplified. Less room for error.</t>
  </si>
  <si>
    <t>Manage draft development/review</t>
  </si>
  <si>
    <t>Approve final and gold/white glove</t>
  </si>
  <si>
    <t>General communications, coordination and updates</t>
  </si>
  <si>
    <t>Online, real-time availability and automatic updating - reduction in time.</t>
  </si>
  <si>
    <t>For</t>
  </si>
  <si>
    <t>Updated</t>
  </si>
  <si>
    <t># of RFPs submitted per year</t>
  </si>
  <si>
    <t># of Task Orders submitted per year</t>
  </si>
  <si>
    <t>Solution: WinCenter</t>
  </si>
  <si>
    <t>RFP Proposal Development Stage Duration</t>
  </si>
  <si>
    <t>Total Allocated Costs</t>
  </si>
  <si>
    <t>Select Partners, send partner surveys and track results.</t>
  </si>
  <si>
    <t>Total allocated cost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</si>
</sst>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164" fontId="1" fillId="0" borderId="0" xfId="1" applyNumberFormat="1" applyFont="1" applyBorder="1" applyAlignment="1">
      <alignment vertical="top"/>
    </xf>
    <xf numFmtId="0" fontId="0" fillId="0" borderId="0" xfId="0" applyAlignment="1">
      <alignment horizontal="right" vertical="top"/>
    </xf>
    <xf numFmtId="44" fontId="0" fillId="0" borderId="0" xfId="2" applyFont="1" applyAlignment="1">
      <alignment horizontal="right" vertical="top"/>
    </xf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164" fontId="0" fillId="0" borderId="0" xfId="1" applyNumberFormat="1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64" fontId="2" fillId="0" borderId="0" xfId="0" applyNumberFormat="1" applyFont="1" applyAlignment="1">
      <alignment vertical="top"/>
    </xf>
    <xf numFmtId="164" fontId="2" fillId="0" borderId="0" xfId="1" applyNumberFormat="1" applyFont="1" applyBorder="1" applyAlignment="1">
      <alignment vertical="top"/>
    </xf>
    <xf numFmtId="165" fontId="2" fillId="0" borderId="0" xfId="2" applyNumberFormat="1" applyFont="1" applyBorder="1" applyAlignment="1">
      <alignment vertical="top"/>
    </xf>
    <xf numFmtId="0" fontId="8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2" fillId="0" borderId="0" xfId="2" applyNumberFormat="1" applyFont="1" applyAlignment="1">
      <alignment vertical="top" wrapText="1"/>
    </xf>
    <xf numFmtId="165" fontId="0" fillId="0" borderId="0" xfId="2" applyNumberFormat="1" applyFont="1"/>
    <xf numFmtId="164" fontId="0" fillId="0" borderId="0" xfId="1" applyNumberFormat="1" applyFont="1"/>
    <xf numFmtId="9" fontId="0" fillId="0" borderId="0" xfId="3" applyFont="1"/>
    <xf numFmtId="0" fontId="0" fillId="3" borderId="0" xfId="0" applyFill="1"/>
    <xf numFmtId="9" fontId="2" fillId="0" borderId="0" xfId="3" applyFont="1" applyAlignment="1">
      <alignment vertical="top" wrapText="1"/>
    </xf>
    <xf numFmtId="17" fontId="0" fillId="0" borderId="0" xfId="0" applyNumberFormat="1"/>
    <xf numFmtId="14" fontId="0" fillId="0" borderId="0" xfId="0" applyNumberFormat="1"/>
    <xf numFmtId="0" fontId="0" fillId="0" borderId="0" xfId="0" applyFont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164" fontId="2" fillId="0" borderId="0" xfId="0" applyNumberFormat="1" applyFont="1" applyAlignment="1">
      <alignment vertical="top" wrapText="1"/>
    </xf>
    <xf numFmtId="0" fontId="5" fillId="0" borderId="0" xfId="0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vertical="top"/>
    </xf>
    <xf numFmtId="164" fontId="4" fillId="0" borderId="0" xfId="1" applyNumberFormat="1" applyFont="1" applyBorder="1" applyAlignment="1">
      <alignment vertical="top"/>
    </xf>
    <xf numFmtId="0" fontId="0" fillId="0" borderId="0" xfId="0" applyFont="1" applyAlignment="1">
      <alignment wrapText="1"/>
    </xf>
    <xf numFmtId="9" fontId="0" fillId="3" borderId="0" xfId="3" applyFont="1" applyFill="1"/>
    <xf numFmtId="9" fontId="0" fillId="0" borderId="0" xfId="3" applyFont="1" applyBorder="1" applyAlignment="1">
      <alignment vertical="top"/>
    </xf>
    <xf numFmtId="0" fontId="0" fillId="0" borderId="0" xfId="0" applyAlignment="1">
      <alignment horizontal="right" wrapText="1"/>
    </xf>
    <xf numFmtId="44" fontId="0" fillId="0" borderId="0" xfId="2" applyFont="1" applyAlignment="1">
      <alignment horizontal="right" wrapText="1"/>
    </xf>
    <xf numFmtId="0" fontId="5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right" vertical="top" wrapText="1"/>
    </xf>
    <xf numFmtId="165" fontId="10" fillId="0" borderId="0" xfId="2" applyNumberFormat="1" applyFont="1" applyBorder="1" applyAlignment="1">
      <alignment horizontal="right" vertical="top" wrapText="1"/>
    </xf>
    <xf numFmtId="0" fontId="2" fillId="0" borderId="0" xfId="0" applyFont="1"/>
    <xf numFmtId="9" fontId="6" fillId="0" borderId="0" xfId="3" applyFont="1" applyFill="1" applyBorder="1" applyAlignment="1">
      <alignment horizontal="right" vertical="top" wrapText="1"/>
    </xf>
    <xf numFmtId="9" fontId="5" fillId="0" borderId="0" xfId="3" applyFont="1" applyFill="1" applyBorder="1" applyAlignment="1">
      <alignment horizontal="right" vertical="top" wrapText="1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6" fontId="0" fillId="3" borderId="0" xfId="0" applyNumberFormat="1" applyFill="1"/>
    <xf numFmtId="6" fontId="0" fillId="0" borderId="0" xfId="2" applyNumberFormat="1" applyFont="1" applyAlignment="1">
      <alignment horizontal="right" vertical="top"/>
    </xf>
    <xf numFmtId="6" fontId="0" fillId="0" borderId="0" xfId="2" applyNumberFormat="1" applyFont="1" applyAlignment="1">
      <alignment horizontal="right" wrapText="1"/>
    </xf>
    <xf numFmtId="0" fontId="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9" fontId="6" fillId="0" borderId="0" xfId="3" applyFont="1" applyFill="1" applyBorder="1" applyAlignment="1">
      <alignment horizontal="right" vertical="top"/>
    </xf>
    <xf numFmtId="6" fontId="0" fillId="0" borderId="0" xfId="0" applyNumberFormat="1" applyFill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164" fontId="0" fillId="3" borderId="0" xfId="1" applyNumberFormat="1" applyFont="1" applyFill="1"/>
    <xf numFmtId="164" fontId="0" fillId="3" borderId="0" xfId="1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right" vertical="top" wrapText="1"/>
    </xf>
    <xf numFmtId="164" fontId="1" fillId="0" borderId="1" xfId="1" applyNumberFormat="1" applyFont="1" applyBorder="1" applyAlignment="1">
      <alignment vertical="top"/>
    </xf>
    <xf numFmtId="9" fontId="6" fillId="0" borderId="1" xfId="3" applyFont="1" applyFill="1" applyBorder="1" applyAlignment="1">
      <alignment horizontal="right" vertical="top" wrapText="1"/>
    </xf>
    <xf numFmtId="164" fontId="0" fillId="3" borderId="1" xfId="1" applyNumberFormat="1" applyFont="1" applyFill="1" applyBorder="1" applyAlignment="1">
      <alignment vertical="top"/>
    </xf>
    <xf numFmtId="0" fontId="1" fillId="0" borderId="1" xfId="1" applyNumberFormat="1" applyFont="1" applyBorder="1" applyAlignment="1">
      <alignment vertical="top" wrapText="1"/>
    </xf>
    <xf numFmtId="164" fontId="1" fillId="3" borderId="1" xfId="1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 vertical="top" wrapText="1"/>
    </xf>
    <xf numFmtId="0" fontId="11" fillId="0" borderId="0" xfId="0" applyFont="1"/>
    <xf numFmtId="165" fontId="0" fillId="3" borderId="0" xfId="2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activeCell="C35" sqref="C35"/>
    </sheetView>
  </sheetViews>
  <sheetFormatPr defaultRowHeight="15" x14ac:dyDescent="0.25"/>
  <cols>
    <col min="1" max="1" width="42" customWidth="1"/>
    <col min="2" max="2" width="24.42578125" customWidth="1"/>
    <col min="3" max="3" width="88.7109375" customWidth="1"/>
  </cols>
  <sheetData>
    <row r="1" spans="1:3" x14ac:dyDescent="0.25">
      <c r="A1" s="49" t="s">
        <v>49</v>
      </c>
    </row>
    <row r="2" spans="1:3" x14ac:dyDescent="0.25">
      <c r="A2" s="49" t="s">
        <v>104</v>
      </c>
    </row>
    <row r="3" spans="1:3" x14ac:dyDescent="0.25">
      <c r="A3" s="49" t="s">
        <v>139</v>
      </c>
      <c r="B3" s="74"/>
    </row>
    <row r="4" spans="1:3" x14ac:dyDescent="0.25">
      <c r="A4" s="27" t="s">
        <v>135</v>
      </c>
    </row>
    <row r="5" spans="1:3" x14ac:dyDescent="0.25">
      <c r="A5" t="s">
        <v>136</v>
      </c>
      <c r="B5" s="28">
        <v>43466</v>
      </c>
    </row>
    <row r="7" spans="1:3" x14ac:dyDescent="0.25">
      <c r="A7" s="49" t="s">
        <v>107</v>
      </c>
    </row>
    <row r="8" spans="1:3" x14ac:dyDescent="0.25">
      <c r="A8" t="s">
        <v>108</v>
      </c>
      <c r="B8" s="60"/>
    </row>
    <row r="9" spans="1:3" x14ac:dyDescent="0.25">
      <c r="A9" t="s">
        <v>109</v>
      </c>
      <c r="B9" s="60"/>
    </row>
    <row r="10" spans="1:3" x14ac:dyDescent="0.25">
      <c r="B10" s="60"/>
    </row>
    <row r="11" spans="1:3" x14ac:dyDescent="0.25">
      <c r="A11" t="s">
        <v>103</v>
      </c>
      <c r="B11" s="54">
        <v>100</v>
      </c>
    </row>
    <row r="13" spans="1:3" x14ac:dyDescent="0.25">
      <c r="A13" s="6" t="s">
        <v>126</v>
      </c>
      <c r="B13" t="s">
        <v>110</v>
      </c>
    </row>
    <row r="14" spans="1:3" x14ac:dyDescent="0.25">
      <c r="A14" s="35" t="s">
        <v>100</v>
      </c>
      <c r="B14" s="23">
        <f>+RFP!B43</f>
        <v>1005</v>
      </c>
    </row>
    <row r="15" spans="1:3" x14ac:dyDescent="0.25">
      <c r="A15" s="35" t="s">
        <v>53</v>
      </c>
      <c r="B15" s="25">
        <v>100</v>
      </c>
      <c r="C15" t="s">
        <v>88</v>
      </c>
    </row>
    <row r="16" spans="1:3" x14ac:dyDescent="0.25">
      <c r="A16" s="35" t="s">
        <v>58</v>
      </c>
      <c r="B16" s="36">
        <v>0.4</v>
      </c>
      <c r="C16" t="s">
        <v>92</v>
      </c>
    </row>
    <row r="17" spans="1:3" x14ac:dyDescent="0.25">
      <c r="A17" s="1" t="s">
        <v>137</v>
      </c>
      <c r="B17" s="25">
        <v>20</v>
      </c>
      <c r="C17" t="s">
        <v>87</v>
      </c>
    </row>
    <row r="18" spans="1:3" x14ac:dyDescent="0.25">
      <c r="A18" s="1" t="s">
        <v>93</v>
      </c>
      <c r="B18" s="52">
        <f>+B15*RFP!B23*B16</f>
        <v>11800</v>
      </c>
    </row>
    <row r="19" spans="1:3" x14ac:dyDescent="0.25">
      <c r="A19" s="1" t="s">
        <v>94</v>
      </c>
      <c r="B19" s="53">
        <f>+B17*RFP!B39</f>
        <v>14200</v>
      </c>
    </row>
    <row r="20" spans="1:3" x14ac:dyDescent="0.25">
      <c r="A20" s="1" t="s">
        <v>54</v>
      </c>
      <c r="B20" s="23">
        <f>+B18+B19</f>
        <v>26000</v>
      </c>
      <c r="C20" t="s">
        <v>112</v>
      </c>
    </row>
    <row r="21" spans="1:3" x14ac:dyDescent="0.25">
      <c r="A21" s="1" t="s">
        <v>55</v>
      </c>
      <c r="B21" s="22">
        <f>+B20*B11</f>
        <v>2600000</v>
      </c>
      <c r="C21" t="s">
        <v>111</v>
      </c>
    </row>
    <row r="22" spans="1:3" x14ac:dyDescent="0.25">
      <c r="A22" s="1"/>
      <c r="B22" s="22"/>
    </row>
    <row r="23" spans="1:3" x14ac:dyDescent="0.25">
      <c r="A23" s="1" t="s">
        <v>56</v>
      </c>
      <c r="B23" s="23">
        <f>+(RFP!B23-RFP!D23)*'ROI Calculator Home'!B15*B16+(RFP!B39-RFP!D39)*'ROI Calculator Home'!B17</f>
        <v>6920</v>
      </c>
    </row>
    <row r="24" spans="1:3" x14ac:dyDescent="0.25">
      <c r="A24" s="1" t="s">
        <v>57</v>
      </c>
      <c r="B24" s="22">
        <f>+B23*B11</f>
        <v>692000</v>
      </c>
    </row>
    <row r="25" spans="1:3" x14ac:dyDescent="0.25">
      <c r="A25" s="1" t="s">
        <v>52</v>
      </c>
      <c r="B25" s="24">
        <f>+B24/B21</f>
        <v>0.26615384615384613</v>
      </c>
    </row>
    <row r="26" spans="1:3" x14ac:dyDescent="0.25">
      <c r="A26" s="1"/>
    </row>
    <row r="27" spans="1:3" x14ac:dyDescent="0.25">
      <c r="A27" s="49" t="s">
        <v>125</v>
      </c>
      <c r="B27" t="s">
        <v>110</v>
      </c>
    </row>
    <row r="28" spans="1:3" x14ac:dyDescent="0.25">
      <c r="A28" s="35" t="s">
        <v>100</v>
      </c>
      <c r="B28">
        <f>+'Task Order'!B39</f>
        <v>187</v>
      </c>
    </row>
    <row r="29" spans="1:3" x14ac:dyDescent="0.25">
      <c r="A29" t="s">
        <v>138</v>
      </c>
      <c r="B29" s="25">
        <v>20</v>
      </c>
      <c r="C29" t="s">
        <v>105</v>
      </c>
    </row>
    <row r="30" spans="1:3" x14ac:dyDescent="0.25">
      <c r="A30" s="1" t="s">
        <v>54</v>
      </c>
      <c r="B30" s="23">
        <f>+'Task Order'!B39*'ROI Calculator Home'!$B$29</f>
        <v>3740</v>
      </c>
    </row>
    <row r="31" spans="1:3" x14ac:dyDescent="0.25">
      <c r="A31" s="1" t="s">
        <v>55</v>
      </c>
      <c r="B31" s="22">
        <f>+B30*$B$11</f>
        <v>374000</v>
      </c>
    </row>
    <row r="32" spans="1:3" x14ac:dyDescent="0.25">
      <c r="A32" s="1"/>
      <c r="B32" s="22"/>
    </row>
    <row r="33" spans="1:3" x14ac:dyDescent="0.25">
      <c r="A33" s="1" t="s">
        <v>56</v>
      </c>
      <c r="B33" s="23">
        <f>+'Task Order'!E39*'ROI Calculator Home'!$B$29</f>
        <v>1112.0000000000005</v>
      </c>
    </row>
    <row r="34" spans="1:3" x14ac:dyDescent="0.25">
      <c r="A34" s="1" t="s">
        <v>57</v>
      </c>
      <c r="B34" s="22">
        <f>+B33*B11</f>
        <v>111200.00000000004</v>
      </c>
    </row>
    <row r="35" spans="1:3" x14ac:dyDescent="0.25">
      <c r="A35" s="1" t="s">
        <v>52</v>
      </c>
      <c r="B35" s="24">
        <f>+B34/B31</f>
        <v>0.29732620320855624</v>
      </c>
    </row>
    <row r="37" spans="1:3" x14ac:dyDescent="0.25">
      <c r="A37" s="49" t="s">
        <v>124</v>
      </c>
    </row>
    <row r="38" spans="1:3" x14ac:dyDescent="0.25">
      <c r="A38" s="61" t="s">
        <v>114</v>
      </c>
      <c r="B38" s="62">
        <f>+B33+B23</f>
        <v>8032</v>
      </c>
    </row>
    <row r="39" spans="1:3" x14ac:dyDescent="0.25">
      <c r="A39" s="61" t="s">
        <v>143</v>
      </c>
      <c r="B39" s="63">
        <f>+B34+B24</f>
        <v>803200</v>
      </c>
    </row>
    <row r="40" spans="1:3" x14ac:dyDescent="0.25">
      <c r="A40" s="1" t="s">
        <v>115</v>
      </c>
      <c r="B40" s="75">
        <v>50000</v>
      </c>
      <c r="C40" t="s">
        <v>113</v>
      </c>
    </row>
    <row r="41" spans="1:3" x14ac:dyDescent="0.25">
      <c r="A41" s="1" t="s">
        <v>117</v>
      </c>
      <c r="B41" s="64">
        <v>250</v>
      </c>
      <c r="C41" t="s">
        <v>118</v>
      </c>
    </row>
    <row r="42" spans="1:3" x14ac:dyDescent="0.25">
      <c r="A42" s="1" t="s">
        <v>116</v>
      </c>
      <c r="B42" s="22">
        <f>+B41*B11</f>
        <v>25000</v>
      </c>
    </row>
    <row r="43" spans="1:3" x14ac:dyDescent="0.25">
      <c r="A43" s="1" t="s">
        <v>119</v>
      </c>
      <c r="B43" s="22">
        <f>+B42+B40</f>
        <v>75000</v>
      </c>
    </row>
    <row r="44" spans="1:3" x14ac:dyDescent="0.25">
      <c r="A44" s="1" t="s">
        <v>120</v>
      </c>
      <c r="B44" s="24">
        <f>+(B34+B24)/B40</f>
        <v>16.064</v>
      </c>
      <c r="C44" t="s">
        <v>123</v>
      </c>
    </row>
    <row r="45" spans="1:3" ht="30" x14ac:dyDescent="0.25">
      <c r="A45" s="1" t="s">
        <v>121</v>
      </c>
      <c r="B45" s="24">
        <f>+(B34+B24)/B43</f>
        <v>10.709333333333333</v>
      </c>
      <c r="C45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1" workbookViewId="0">
      <selection activeCell="C23" sqref="C23"/>
    </sheetView>
  </sheetViews>
  <sheetFormatPr defaultColWidth="9.140625" defaultRowHeight="15" x14ac:dyDescent="0.25"/>
  <cols>
    <col min="1" max="1" width="46.140625" style="2" customWidth="1"/>
    <col min="2" max="2" width="17.85546875" style="3" customWidth="1"/>
    <col min="3" max="3" width="15.85546875" style="3" customWidth="1"/>
    <col min="4" max="4" width="15.5703125" style="3" customWidth="1"/>
    <col min="5" max="5" width="55.7109375" style="2" customWidth="1"/>
    <col min="6" max="16384" width="9.140625" style="3"/>
  </cols>
  <sheetData>
    <row r="1" spans="1:5" x14ac:dyDescent="0.25">
      <c r="A1" s="10" t="s">
        <v>46</v>
      </c>
    </row>
    <row r="2" spans="1:5" x14ac:dyDescent="0.25">
      <c r="A2" s="2" t="s">
        <v>47</v>
      </c>
      <c r="B2" s="3" t="s">
        <v>84</v>
      </c>
    </row>
    <row r="3" spans="1:5" x14ac:dyDescent="0.25">
      <c r="A3" s="2" t="s">
        <v>48</v>
      </c>
    </row>
    <row r="6" spans="1:5" x14ac:dyDescent="0.25">
      <c r="A6" s="10" t="s">
        <v>7</v>
      </c>
    </row>
    <row r="7" spans="1:5" x14ac:dyDescent="0.25">
      <c r="A7" s="2" t="s">
        <v>43</v>
      </c>
      <c r="B7" s="8"/>
      <c r="C7" s="8"/>
    </row>
    <row r="8" spans="1:5" x14ac:dyDescent="0.25">
      <c r="A8" s="2" t="s">
        <v>24</v>
      </c>
      <c r="B8" s="8" t="s">
        <v>25</v>
      </c>
      <c r="C8" s="8"/>
    </row>
    <row r="9" spans="1:5" x14ac:dyDescent="0.25">
      <c r="A9" s="2" t="s">
        <v>140</v>
      </c>
      <c r="B9" s="8" t="s">
        <v>26</v>
      </c>
      <c r="C9" s="8"/>
    </row>
    <row r="10" spans="1:5" x14ac:dyDescent="0.25">
      <c r="A10" s="2" t="s">
        <v>1</v>
      </c>
      <c r="B10" s="8">
        <v>100</v>
      </c>
      <c r="C10" s="8"/>
    </row>
    <row r="11" spans="1:5" x14ac:dyDescent="0.25">
      <c r="A11" s="2" t="s">
        <v>28</v>
      </c>
      <c r="B11" s="8">
        <v>2</v>
      </c>
      <c r="C11" s="8"/>
    </row>
    <row r="12" spans="1:5" x14ac:dyDescent="0.25">
      <c r="A12" s="2" t="s">
        <v>27</v>
      </c>
      <c r="B12" s="8" t="s">
        <v>50</v>
      </c>
      <c r="C12" s="8"/>
    </row>
    <row r="13" spans="1:5" x14ac:dyDescent="0.25">
      <c r="A13" s="2" t="s">
        <v>11</v>
      </c>
      <c r="B13" s="55">
        <f>+'ROI Calculator Home'!B11</f>
        <v>100</v>
      </c>
      <c r="C13" s="9"/>
    </row>
    <row r="15" spans="1:5" ht="31.5" x14ac:dyDescent="0.25">
      <c r="A15" s="19" t="s">
        <v>8</v>
      </c>
      <c r="B15" s="19" t="s">
        <v>9</v>
      </c>
      <c r="C15" s="19" t="s">
        <v>59</v>
      </c>
      <c r="D15" s="19" t="s">
        <v>60</v>
      </c>
      <c r="E15" s="20" t="s">
        <v>89</v>
      </c>
    </row>
    <row r="16" spans="1:5" ht="15.75" x14ac:dyDescent="0.25">
      <c r="A16" s="5" t="s">
        <v>14</v>
      </c>
      <c r="B16" s="32"/>
      <c r="C16" s="32"/>
      <c r="D16" s="32"/>
      <c r="E16" s="10"/>
    </row>
    <row r="17" spans="1:5" ht="15.75" x14ac:dyDescent="0.25">
      <c r="A17" s="11" t="s">
        <v>15</v>
      </c>
      <c r="B17" s="12">
        <v>50</v>
      </c>
      <c r="C17" s="50">
        <f t="shared" ref="C17:C24" si="0">+(B17-D17)/B17</f>
        <v>0</v>
      </c>
      <c r="D17" s="65">
        <v>50</v>
      </c>
      <c r="E17" s="11" t="s">
        <v>17</v>
      </c>
    </row>
    <row r="18" spans="1:5" ht="15.75" x14ac:dyDescent="0.25">
      <c r="A18" s="11" t="s">
        <v>6</v>
      </c>
      <c r="B18" s="12">
        <v>100</v>
      </c>
      <c r="C18" s="50">
        <f t="shared" si="0"/>
        <v>0.35</v>
      </c>
      <c r="D18" s="65">
        <v>65</v>
      </c>
      <c r="E18" s="11" t="s">
        <v>31</v>
      </c>
    </row>
    <row r="19" spans="1:5" ht="31.5" x14ac:dyDescent="0.25">
      <c r="A19" s="4" t="s">
        <v>101</v>
      </c>
      <c r="B19" s="12">
        <v>15</v>
      </c>
      <c r="C19" s="50">
        <f t="shared" si="0"/>
        <v>0.33333333333333331</v>
      </c>
      <c r="D19" s="65">
        <v>10</v>
      </c>
      <c r="E19" s="2" t="s">
        <v>102</v>
      </c>
    </row>
    <row r="20" spans="1:5" ht="31.5" x14ac:dyDescent="0.25">
      <c r="A20" s="4" t="s">
        <v>41</v>
      </c>
      <c r="B20" s="12">
        <v>30</v>
      </c>
      <c r="C20" s="50">
        <f t="shared" si="0"/>
        <v>0.33333333333333331</v>
      </c>
      <c r="D20" s="65">
        <v>20</v>
      </c>
      <c r="E20" s="2" t="s">
        <v>12</v>
      </c>
    </row>
    <row r="21" spans="1:5" ht="15.75" x14ac:dyDescent="0.25">
      <c r="A21" s="11" t="s">
        <v>22</v>
      </c>
      <c r="B21" s="12">
        <v>60</v>
      </c>
      <c r="C21" s="50">
        <f t="shared" si="0"/>
        <v>0.41666666666666669</v>
      </c>
      <c r="D21" s="65">
        <v>35</v>
      </c>
      <c r="E21" s="11" t="s">
        <v>32</v>
      </c>
    </row>
    <row r="22" spans="1:5" ht="30" x14ac:dyDescent="0.25">
      <c r="A22" s="11" t="s">
        <v>29</v>
      </c>
      <c r="B22" s="67">
        <v>40</v>
      </c>
      <c r="C22" s="68">
        <f t="shared" si="0"/>
        <v>0.3</v>
      </c>
      <c r="D22" s="69">
        <v>28</v>
      </c>
      <c r="E22" s="11" t="s">
        <v>30</v>
      </c>
    </row>
    <row r="23" spans="1:5" ht="15.75" x14ac:dyDescent="0.25">
      <c r="A23" s="13" t="s">
        <v>18</v>
      </c>
      <c r="B23" s="16">
        <f>SUM(B17:B22)</f>
        <v>295</v>
      </c>
      <c r="C23" s="50">
        <f t="shared" si="0"/>
        <v>0.29491525423728815</v>
      </c>
      <c r="D23" s="16">
        <f>SUM(D17:D22)</f>
        <v>208</v>
      </c>
      <c r="E23" s="29"/>
    </row>
    <row r="24" spans="1:5" ht="15.75" x14ac:dyDescent="0.25">
      <c r="A24" s="13" t="s">
        <v>19</v>
      </c>
      <c r="B24" s="17">
        <f>+B23*$B$13</f>
        <v>29500</v>
      </c>
      <c r="C24" s="50">
        <f t="shared" si="0"/>
        <v>0.29491525423728815</v>
      </c>
      <c r="D24" s="17">
        <f>+D23*$B$13</f>
        <v>20800</v>
      </c>
      <c r="E24" s="29"/>
    </row>
    <row r="25" spans="1:5" x14ac:dyDescent="0.25">
      <c r="A25" s="13"/>
      <c r="B25" s="12"/>
      <c r="C25" s="37"/>
      <c r="D25" s="12"/>
      <c r="E25" s="29"/>
    </row>
    <row r="26" spans="1:5" ht="15.75" x14ac:dyDescent="0.25">
      <c r="A26" s="18" t="s">
        <v>0</v>
      </c>
      <c r="B26" s="12"/>
      <c r="C26" s="37"/>
      <c r="D26" s="12"/>
      <c r="E26" s="29"/>
    </row>
    <row r="27" spans="1:5" ht="31.5" x14ac:dyDescent="0.25">
      <c r="A27" s="4" t="s">
        <v>44</v>
      </c>
      <c r="B27" s="33">
        <v>40</v>
      </c>
      <c r="C27" s="50">
        <f t="shared" ref="C27:C40" si="1">+(B27-D27)/B27</f>
        <v>0.5</v>
      </c>
      <c r="D27" s="65">
        <v>20</v>
      </c>
      <c r="E27" s="2" t="s">
        <v>13</v>
      </c>
    </row>
    <row r="28" spans="1:5" ht="15.75" x14ac:dyDescent="0.25">
      <c r="A28" s="4" t="s">
        <v>51</v>
      </c>
      <c r="B28" s="33">
        <v>20</v>
      </c>
      <c r="C28" s="50">
        <f t="shared" si="1"/>
        <v>0.3</v>
      </c>
      <c r="D28" s="65">
        <v>14</v>
      </c>
      <c r="E28" s="2" t="s">
        <v>37</v>
      </c>
    </row>
    <row r="29" spans="1:5" ht="15.75" x14ac:dyDescent="0.25">
      <c r="A29" s="4" t="s">
        <v>5</v>
      </c>
      <c r="B29" s="33">
        <v>10</v>
      </c>
      <c r="C29" s="50">
        <f t="shared" si="1"/>
        <v>0</v>
      </c>
      <c r="D29" s="65">
        <v>10</v>
      </c>
      <c r="E29" s="11" t="s">
        <v>17</v>
      </c>
    </row>
    <row r="30" spans="1:5" ht="30" x14ac:dyDescent="0.25">
      <c r="A30" s="11" t="s">
        <v>2</v>
      </c>
      <c r="B30" s="7">
        <v>100</v>
      </c>
      <c r="C30" s="50">
        <f t="shared" si="1"/>
        <v>0.15</v>
      </c>
      <c r="D30" s="65">
        <v>85</v>
      </c>
      <c r="E30" s="11" t="s">
        <v>106</v>
      </c>
    </row>
    <row r="31" spans="1:5" ht="15.75" x14ac:dyDescent="0.25">
      <c r="A31" s="4" t="s">
        <v>23</v>
      </c>
      <c r="B31" s="33">
        <v>30</v>
      </c>
      <c r="C31" s="50">
        <f t="shared" si="1"/>
        <v>0.33333333333333331</v>
      </c>
      <c r="D31" s="65">
        <v>20</v>
      </c>
      <c r="E31" s="2" t="s">
        <v>36</v>
      </c>
    </row>
    <row r="32" spans="1:5" ht="30" x14ac:dyDescent="0.25">
      <c r="A32" s="4" t="s">
        <v>40</v>
      </c>
      <c r="B32" s="33">
        <v>240</v>
      </c>
      <c r="C32" s="50">
        <f t="shared" si="1"/>
        <v>0.2</v>
      </c>
      <c r="D32" s="65">
        <v>192</v>
      </c>
      <c r="E32" s="2" t="s">
        <v>33</v>
      </c>
    </row>
    <row r="33" spans="1:5" ht="15.75" x14ac:dyDescent="0.25">
      <c r="A33" s="4" t="s">
        <v>39</v>
      </c>
      <c r="B33" s="33">
        <v>20</v>
      </c>
      <c r="C33" s="50">
        <f t="shared" si="1"/>
        <v>0.5</v>
      </c>
      <c r="D33" s="65">
        <v>10</v>
      </c>
      <c r="E33" s="2" t="s">
        <v>13</v>
      </c>
    </row>
    <row r="34" spans="1:5" ht="15.75" x14ac:dyDescent="0.25">
      <c r="A34" s="4" t="s">
        <v>61</v>
      </c>
      <c r="B34" s="33">
        <v>40</v>
      </c>
      <c r="C34" s="50">
        <f t="shared" si="1"/>
        <v>0.5</v>
      </c>
      <c r="D34" s="65">
        <v>20</v>
      </c>
      <c r="E34" s="2" t="s">
        <v>13</v>
      </c>
    </row>
    <row r="35" spans="1:5" ht="15.75" x14ac:dyDescent="0.25">
      <c r="A35" s="4" t="s">
        <v>34</v>
      </c>
      <c r="B35" s="33">
        <v>90</v>
      </c>
      <c r="C35" s="50">
        <f t="shared" si="1"/>
        <v>0.2</v>
      </c>
      <c r="D35" s="65">
        <v>72</v>
      </c>
      <c r="E35" s="2" t="s">
        <v>13</v>
      </c>
    </row>
    <row r="36" spans="1:5" ht="15.75" x14ac:dyDescent="0.25">
      <c r="A36" s="4" t="s">
        <v>35</v>
      </c>
      <c r="B36" s="33">
        <v>30</v>
      </c>
      <c r="C36" s="50">
        <f t="shared" si="1"/>
        <v>0.5</v>
      </c>
      <c r="D36" s="65">
        <v>15</v>
      </c>
      <c r="E36" s="11" t="s">
        <v>16</v>
      </c>
    </row>
    <row r="37" spans="1:5" ht="15.75" x14ac:dyDescent="0.25">
      <c r="A37" s="11" t="s">
        <v>3</v>
      </c>
      <c r="B37" s="7">
        <v>50</v>
      </c>
      <c r="C37" s="50">
        <f t="shared" si="1"/>
        <v>0.1</v>
      </c>
      <c r="D37" s="65">
        <v>45</v>
      </c>
      <c r="E37" s="11" t="s">
        <v>45</v>
      </c>
    </row>
    <row r="38" spans="1:5" ht="15.75" x14ac:dyDescent="0.25">
      <c r="A38" s="11" t="s">
        <v>4</v>
      </c>
      <c r="B38" s="67">
        <v>40</v>
      </c>
      <c r="C38" s="68">
        <f t="shared" si="1"/>
        <v>0.125</v>
      </c>
      <c r="D38" s="69">
        <v>35</v>
      </c>
      <c r="E38" s="11" t="s">
        <v>17</v>
      </c>
    </row>
    <row r="39" spans="1:5" ht="15.75" x14ac:dyDescent="0.25">
      <c r="A39" s="13" t="s">
        <v>20</v>
      </c>
      <c r="B39" s="34">
        <f>SUM(B27:B38)</f>
        <v>710</v>
      </c>
      <c r="C39" s="50">
        <f t="shared" si="1"/>
        <v>0.24225352112676057</v>
      </c>
      <c r="D39" s="34">
        <f>SUM(D27:D38)</f>
        <v>538</v>
      </c>
      <c r="E39" s="11"/>
    </row>
    <row r="40" spans="1:5" ht="15.75" x14ac:dyDescent="0.25">
      <c r="A40" s="13" t="s">
        <v>21</v>
      </c>
      <c r="B40" s="17">
        <f>+B39*$B$13</f>
        <v>71000</v>
      </c>
      <c r="C40" s="50">
        <f t="shared" si="1"/>
        <v>0.24225352112676057</v>
      </c>
      <c r="D40" s="17">
        <f>+D39*$B$13</f>
        <v>53800</v>
      </c>
      <c r="E40" s="11"/>
    </row>
    <row r="41" spans="1:5" x14ac:dyDescent="0.25">
      <c r="A41" s="13"/>
      <c r="B41" s="17"/>
      <c r="C41" s="17"/>
      <c r="D41" s="17"/>
      <c r="E41" s="11"/>
    </row>
    <row r="42" spans="1:5" x14ac:dyDescent="0.25">
      <c r="E42" s="30" t="s">
        <v>42</v>
      </c>
    </row>
    <row r="43" spans="1:5" ht="15.75" x14ac:dyDescent="0.25">
      <c r="A43" s="14" t="s">
        <v>10</v>
      </c>
      <c r="B43" s="15">
        <f>+B39+B23</f>
        <v>1005</v>
      </c>
      <c r="C43" s="59">
        <f>+(B43-D43)/B43</f>
        <v>0.25771144278606967</v>
      </c>
      <c r="D43" s="15">
        <f>+D39+D23</f>
        <v>746</v>
      </c>
      <c r="E43" s="31">
        <f>+B43-D43</f>
        <v>259</v>
      </c>
    </row>
    <row r="44" spans="1:5" x14ac:dyDescent="0.25">
      <c r="A44" s="14" t="s">
        <v>141</v>
      </c>
      <c r="B44" s="17">
        <f>+B43*$B$13</f>
        <v>100500</v>
      </c>
      <c r="C44" s="17"/>
      <c r="D44" s="17">
        <f>+D43*$B$13</f>
        <v>74600</v>
      </c>
      <c r="E44" s="21">
        <f>+B44-D44</f>
        <v>25900</v>
      </c>
    </row>
    <row r="45" spans="1:5" x14ac:dyDescent="0.25">
      <c r="E45" s="26">
        <f>+E44/B44</f>
        <v>0.25771144278606967</v>
      </c>
    </row>
    <row r="49" spans="2:2" x14ac:dyDescent="0.25">
      <c r="B49" s="3">
        <f>+B43*12</f>
        <v>12060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3" workbookViewId="0">
      <selection activeCell="A40" sqref="A40"/>
    </sheetView>
  </sheetViews>
  <sheetFormatPr defaultColWidth="9.140625" defaultRowHeight="15" x14ac:dyDescent="0.25"/>
  <cols>
    <col min="1" max="1" width="59.5703125" style="1" customWidth="1"/>
    <col min="2" max="3" width="14" style="1" customWidth="1"/>
    <col min="4" max="4" width="15.42578125" style="1" customWidth="1"/>
    <col min="5" max="5" width="69.42578125" style="1" customWidth="1"/>
    <col min="6" max="16384" width="9.140625" style="1"/>
  </cols>
  <sheetData>
    <row r="1" spans="1:5" x14ac:dyDescent="0.25">
      <c r="A1" s="6" t="s">
        <v>46</v>
      </c>
    </row>
    <row r="2" spans="1:5" x14ac:dyDescent="0.25">
      <c r="A2" s="1" t="s">
        <v>62</v>
      </c>
    </row>
    <row r="3" spans="1:5" x14ac:dyDescent="0.25">
      <c r="A3" s="1" t="s">
        <v>63</v>
      </c>
    </row>
    <row r="5" spans="1:5" x14ac:dyDescent="0.25">
      <c r="A5" s="6" t="s">
        <v>7</v>
      </c>
    </row>
    <row r="6" spans="1:5" x14ac:dyDescent="0.25">
      <c r="A6" s="57" t="s">
        <v>64</v>
      </c>
    </row>
    <row r="7" spans="1:5" x14ac:dyDescent="0.25">
      <c r="A7" s="57" t="s">
        <v>65</v>
      </c>
    </row>
    <row r="8" spans="1:5" x14ac:dyDescent="0.25">
      <c r="A8" s="57" t="s">
        <v>66</v>
      </c>
    </row>
    <row r="9" spans="1:5" x14ac:dyDescent="0.25">
      <c r="A9" s="57" t="s">
        <v>67</v>
      </c>
      <c r="B9" s="38">
        <v>20</v>
      </c>
    </row>
    <row r="10" spans="1:5" x14ac:dyDescent="0.25">
      <c r="A10" s="57" t="s">
        <v>68</v>
      </c>
      <c r="B10" s="38" t="s">
        <v>69</v>
      </c>
    </row>
    <row r="11" spans="1:5" x14ac:dyDescent="0.25">
      <c r="A11" s="57" t="s">
        <v>91</v>
      </c>
      <c r="B11" s="56">
        <f>+'ROI Calculator Home'!B11</f>
        <v>100</v>
      </c>
    </row>
    <row r="12" spans="1:5" x14ac:dyDescent="0.25">
      <c r="A12" s="57"/>
      <c r="B12" s="39"/>
    </row>
    <row r="13" spans="1:5" ht="18" x14ac:dyDescent="0.25">
      <c r="A13" s="58"/>
    </row>
    <row r="14" spans="1:5" ht="31.5" x14ac:dyDescent="0.25">
      <c r="A14" s="19" t="s">
        <v>8</v>
      </c>
      <c r="B14" s="19" t="s">
        <v>9</v>
      </c>
      <c r="C14" s="19" t="s">
        <v>85</v>
      </c>
      <c r="D14" s="19" t="s">
        <v>60</v>
      </c>
      <c r="E14" s="20" t="s">
        <v>89</v>
      </c>
    </row>
    <row r="15" spans="1:5" s="2" customFormat="1" ht="15.75" x14ac:dyDescent="0.25">
      <c r="A15" s="5" t="s">
        <v>70</v>
      </c>
      <c r="B15" s="40"/>
      <c r="C15" s="40"/>
      <c r="D15" s="40"/>
    </row>
    <row r="16" spans="1:5" s="2" customFormat="1" ht="15.75" x14ac:dyDescent="0.25">
      <c r="A16" s="4" t="s">
        <v>6</v>
      </c>
      <c r="B16" s="41">
        <v>20</v>
      </c>
      <c r="C16" s="50">
        <f t="shared" ref="C16:C20" si="0">+(B16-D16)/B16</f>
        <v>0.25</v>
      </c>
      <c r="D16" s="66">
        <v>15</v>
      </c>
      <c r="E16" s="2" t="s">
        <v>95</v>
      </c>
    </row>
    <row r="17" spans="1:5" s="2" customFormat="1" ht="15.75" x14ac:dyDescent="0.25">
      <c r="A17" s="4" t="s">
        <v>71</v>
      </c>
      <c r="B17" s="41">
        <v>8</v>
      </c>
      <c r="C17" s="50">
        <f t="shared" si="0"/>
        <v>0.25</v>
      </c>
      <c r="D17" s="66">
        <v>6</v>
      </c>
      <c r="E17" s="2" t="s">
        <v>142</v>
      </c>
    </row>
    <row r="18" spans="1:5" s="2" customFormat="1" ht="15.75" x14ac:dyDescent="0.25">
      <c r="A18" s="4" t="s">
        <v>133</v>
      </c>
      <c r="B18" s="41">
        <v>24</v>
      </c>
      <c r="C18" s="50">
        <f t="shared" si="0"/>
        <v>0.41666666666666669</v>
      </c>
      <c r="D18" s="66">
        <v>14</v>
      </c>
      <c r="E18" s="2" t="s">
        <v>134</v>
      </c>
    </row>
    <row r="19" spans="1:5" s="2" customFormat="1" ht="31.5" x14ac:dyDescent="0.25">
      <c r="A19" s="4" t="s">
        <v>96</v>
      </c>
      <c r="B19" s="41">
        <v>8</v>
      </c>
      <c r="C19" s="50">
        <f t="shared" si="0"/>
        <v>0.5</v>
      </c>
      <c r="D19" s="66">
        <v>4</v>
      </c>
      <c r="E19" s="2" t="s">
        <v>97</v>
      </c>
    </row>
    <row r="20" spans="1:5" s="2" customFormat="1" ht="30" x14ac:dyDescent="0.25">
      <c r="A20" s="4" t="s">
        <v>72</v>
      </c>
      <c r="B20" s="72">
        <v>8</v>
      </c>
      <c r="C20" s="68">
        <f t="shared" si="0"/>
        <v>0.25</v>
      </c>
      <c r="D20" s="73">
        <v>6</v>
      </c>
      <c r="E20" s="2" t="s">
        <v>98</v>
      </c>
    </row>
    <row r="21" spans="1:5" s="2" customFormat="1" ht="15.75" x14ac:dyDescent="0.25">
      <c r="A21" s="5" t="s">
        <v>73</v>
      </c>
      <c r="B21" s="40">
        <f>SUM(B16:B20)</f>
        <v>68</v>
      </c>
      <c r="C21" s="50">
        <f>+(B21-D21)/B21</f>
        <v>0.33823529411764708</v>
      </c>
      <c r="D21" s="40">
        <f>SUM(D16:D20)</f>
        <v>45</v>
      </c>
    </row>
    <row r="22" spans="1:5" s="2" customFormat="1" ht="15.75" x14ac:dyDescent="0.25">
      <c r="A22" s="5" t="s">
        <v>74</v>
      </c>
      <c r="B22" s="42">
        <f>+B21*$B$11</f>
        <v>6800</v>
      </c>
      <c r="C22" s="50">
        <f>+(B22-D22)/B22</f>
        <v>0.33823529411764708</v>
      </c>
      <c r="D22" s="42">
        <f>+D21*$B$11</f>
        <v>4500</v>
      </c>
    </row>
    <row r="23" spans="1:5" s="2" customFormat="1" ht="15.75" x14ac:dyDescent="0.25">
      <c r="A23" s="5"/>
      <c r="B23" s="40"/>
      <c r="C23" s="51"/>
      <c r="D23" s="40"/>
    </row>
    <row r="24" spans="1:5" s="2" customFormat="1" ht="15.75" x14ac:dyDescent="0.25">
      <c r="A24" s="5" t="s">
        <v>75</v>
      </c>
      <c r="B24" s="40"/>
      <c r="C24" s="51"/>
      <c r="D24" s="40"/>
    </row>
    <row r="25" spans="1:5" s="2" customFormat="1" ht="31.5" x14ac:dyDescent="0.25">
      <c r="A25" s="4" t="s">
        <v>44</v>
      </c>
      <c r="B25" s="41">
        <v>12</v>
      </c>
      <c r="C25" s="50">
        <f t="shared" ref="C25:C34" si="1">+(B25-D25)/B25</f>
        <v>0.5</v>
      </c>
      <c r="D25" s="66">
        <v>6</v>
      </c>
      <c r="E25" s="2" t="s">
        <v>13</v>
      </c>
    </row>
    <row r="26" spans="1:5" s="2" customFormat="1" ht="15.75" x14ac:dyDescent="0.25">
      <c r="A26" s="4" t="s">
        <v>76</v>
      </c>
      <c r="B26" s="41">
        <v>4</v>
      </c>
      <c r="C26" s="50">
        <f t="shared" si="1"/>
        <v>0.30000000000000004</v>
      </c>
      <c r="D26" s="66">
        <v>2.8</v>
      </c>
      <c r="E26" s="2" t="s">
        <v>77</v>
      </c>
    </row>
    <row r="27" spans="1:5" s="2" customFormat="1" ht="15.75" x14ac:dyDescent="0.25">
      <c r="A27" s="4" t="s">
        <v>5</v>
      </c>
      <c r="B27" s="41">
        <v>6</v>
      </c>
      <c r="C27" s="50">
        <f t="shared" si="1"/>
        <v>0</v>
      </c>
      <c r="D27" s="66">
        <v>6</v>
      </c>
      <c r="E27" s="2" t="s">
        <v>78</v>
      </c>
    </row>
    <row r="28" spans="1:5" s="2" customFormat="1" ht="30" x14ac:dyDescent="0.25">
      <c r="A28" s="11" t="s">
        <v>2</v>
      </c>
      <c r="B28" s="41">
        <v>20</v>
      </c>
      <c r="C28" s="50">
        <f t="shared" si="1"/>
        <v>0.2</v>
      </c>
      <c r="D28" s="66">
        <v>16</v>
      </c>
      <c r="E28" s="11" t="s">
        <v>38</v>
      </c>
    </row>
    <row r="29" spans="1:5" s="2" customFormat="1" ht="15.75" x14ac:dyDescent="0.25">
      <c r="A29" s="4" t="s">
        <v>79</v>
      </c>
      <c r="B29" s="41">
        <v>9</v>
      </c>
      <c r="C29" s="50">
        <f t="shared" si="1"/>
        <v>0.44444444444444442</v>
      </c>
      <c r="D29" s="66">
        <v>5</v>
      </c>
      <c r="E29" s="2" t="s">
        <v>90</v>
      </c>
    </row>
    <row r="30" spans="1:5" s="2" customFormat="1" ht="15.75" x14ac:dyDescent="0.25">
      <c r="A30" s="4" t="s">
        <v>99</v>
      </c>
      <c r="B30" s="41">
        <v>8</v>
      </c>
      <c r="C30" s="50">
        <f t="shared" si="1"/>
        <v>0.5</v>
      </c>
      <c r="D30" s="66">
        <v>4</v>
      </c>
      <c r="E30" s="2" t="s">
        <v>13</v>
      </c>
    </row>
    <row r="31" spans="1:5" s="2" customFormat="1" ht="45" x14ac:dyDescent="0.25">
      <c r="A31" s="4" t="s">
        <v>131</v>
      </c>
      <c r="B31" s="41">
        <v>40</v>
      </c>
      <c r="C31" s="50">
        <f t="shared" si="1"/>
        <v>0.2</v>
      </c>
      <c r="D31" s="66">
        <v>32</v>
      </c>
      <c r="E31" s="2" t="s">
        <v>80</v>
      </c>
    </row>
    <row r="32" spans="1:5" s="2" customFormat="1" ht="15.75" x14ac:dyDescent="0.25">
      <c r="A32" s="4" t="s">
        <v>81</v>
      </c>
      <c r="B32" s="41">
        <v>8</v>
      </c>
      <c r="C32" s="50">
        <f t="shared" si="1"/>
        <v>0.30000000000000004</v>
      </c>
      <c r="D32" s="66">
        <v>5.6</v>
      </c>
      <c r="E32" s="2" t="s">
        <v>82</v>
      </c>
    </row>
    <row r="33" spans="1:6" s="2" customFormat="1" ht="15.75" x14ac:dyDescent="0.25">
      <c r="A33" s="4" t="s">
        <v>132</v>
      </c>
      <c r="B33" s="41">
        <v>8</v>
      </c>
      <c r="C33" s="50">
        <f t="shared" si="1"/>
        <v>0.25</v>
      </c>
      <c r="D33" s="66">
        <v>6</v>
      </c>
      <c r="E33" s="2" t="s">
        <v>82</v>
      </c>
    </row>
    <row r="34" spans="1:6" s="2" customFormat="1" ht="15.75" x14ac:dyDescent="0.25">
      <c r="A34" s="11" t="s">
        <v>86</v>
      </c>
      <c r="B34" s="70">
        <v>4</v>
      </c>
      <c r="C34" s="68">
        <f t="shared" si="1"/>
        <v>0.25</v>
      </c>
      <c r="D34" s="71">
        <v>3</v>
      </c>
      <c r="E34" s="11" t="s">
        <v>130</v>
      </c>
    </row>
    <row r="35" spans="1:6" s="2" customFormat="1" ht="15.75" x14ac:dyDescent="0.25">
      <c r="A35" s="5" t="s">
        <v>83</v>
      </c>
      <c r="B35" s="41">
        <f>SUM(B25:B34)</f>
        <v>119</v>
      </c>
      <c r="C35" s="50">
        <f>+(B35-D35)/B35</f>
        <v>0.27394957983193285</v>
      </c>
      <c r="D35" s="41">
        <f>SUM(D25:D34)</f>
        <v>86.399999999999991</v>
      </c>
    </row>
    <row r="36" spans="1:6" s="2" customFormat="1" ht="15.75" x14ac:dyDescent="0.25">
      <c r="A36" s="5" t="s">
        <v>74</v>
      </c>
      <c r="B36" s="42">
        <f>+B35*$B$11</f>
        <v>11900</v>
      </c>
      <c r="C36" s="50">
        <f>+(B36-D36)/B36</f>
        <v>0.2739495798319328</v>
      </c>
      <c r="D36" s="42">
        <f>+D35*$B$11</f>
        <v>8640</v>
      </c>
    </row>
    <row r="37" spans="1:6" s="2" customFormat="1" x14ac:dyDescent="0.25">
      <c r="A37" s="43"/>
      <c r="B37" s="44"/>
      <c r="C37" s="44"/>
      <c r="D37" s="44"/>
    </row>
    <row r="38" spans="1:6" s="2" customFormat="1" ht="15.75" x14ac:dyDescent="0.25">
      <c r="A38" s="43"/>
      <c r="B38" s="44"/>
      <c r="C38" s="44"/>
      <c r="D38" s="44"/>
      <c r="E38" s="45" t="s">
        <v>42</v>
      </c>
    </row>
    <row r="39" spans="1:6" s="2" customFormat="1" ht="15.75" x14ac:dyDescent="0.25">
      <c r="A39" s="46" t="s">
        <v>10</v>
      </c>
      <c r="B39" s="47">
        <f>+B35+B21</f>
        <v>187</v>
      </c>
      <c r="C39" s="50">
        <f>+(B39-D39)/B39</f>
        <v>0.29732620320855629</v>
      </c>
      <c r="D39" s="47">
        <f>+D35+D21</f>
        <v>131.39999999999998</v>
      </c>
      <c r="E39" s="10">
        <f>+B39-D39</f>
        <v>55.600000000000023</v>
      </c>
      <c r="F39" s="2" t="s">
        <v>127</v>
      </c>
    </row>
    <row r="40" spans="1:6" s="2" customFormat="1" ht="15.75" x14ac:dyDescent="0.25">
      <c r="A40" s="14" t="s">
        <v>141</v>
      </c>
      <c r="B40" s="48">
        <f>+B39*$B$11</f>
        <v>18700</v>
      </c>
      <c r="C40" s="50">
        <f>+(B40-D40)/B40</f>
        <v>0.29732620320855624</v>
      </c>
      <c r="D40" s="48">
        <f>+D39*$B$11</f>
        <v>13139.999999999998</v>
      </c>
      <c r="E40" s="21">
        <f>+B40-D40</f>
        <v>5560.0000000000018</v>
      </c>
      <c r="F40" s="2" t="s">
        <v>128</v>
      </c>
    </row>
    <row r="41" spans="1:6" s="2" customFormat="1" x14ac:dyDescent="0.25">
      <c r="E41" s="26">
        <f>+E40/B40</f>
        <v>0.29732620320855624</v>
      </c>
      <c r="F41" s="2" t="s">
        <v>129</v>
      </c>
    </row>
    <row r="42" spans="1:6" s="2" customFormat="1" x14ac:dyDescent="0.25"/>
    <row r="43" spans="1:6" s="2" customFormat="1" x14ac:dyDescent="0.25"/>
    <row r="44" spans="1:6" s="2" customFormat="1" x14ac:dyDescent="0.25"/>
    <row r="45" spans="1:6" s="2" customFormat="1" x14ac:dyDescent="0.25"/>
    <row r="46" spans="1:6" s="2" customFormat="1" x14ac:dyDescent="0.25"/>
    <row r="47" spans="1:6" s="2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ROI Calculator Home</vt:lpstr>
      <vt:lpstr>RFP</vt:lpstr>
      <vt:lpstr>Task Order</vt:lpstr>
    </vt:vector>
  </TitlesOfParts>
  <Company>CorasWorks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William Rogers - 703-626-2700</cp:lastModifiedBy>
  <dcterms:created xsi:type="dcterms:W3CDTF">2010-04-19T01:25:24Z</dcterms:created>
  <dcterms:modified xsi:type="dcterms:W3CDTF">2019-05-05T21:19:50Z</dcterms:modified>
</cp:coreProperties>
</file>