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\Work\R3 Business Solutions\Marketing\2019\"/>
    </mc:Choice>
  </mc:AlternateContent>
  <bookViews>
    <workbookView xWindow="0" yWindow="0" windowWidth="28800" windowHeight="12435"/>
  </bookViews>
  <sheets>
    <sheet name="ROI Home" sheetId="5" r:id="rId1"/>
    <sheet name="Contract Management Calculator" sheetId="2" r:id="rId2"/>
  </sheets>
  <calcPr calcId="152511"/>
</workbook>
</file>

<file path=xl/calcChain.xml><?xml version="1.0" encoding="utf-8"?>
<calcChain xmlns="http://schemas.openxmlformats.org/spreadsheetml/2006/main">
  <c r="B34" i="5" l="1"/>
  <c r="B33" i="5"/>
  <c r="C22" i="2"/>
  <c r="E22" i="2" s="1"/>
  <c r="E21" i="2"/>
  <c r="B25" i="2" l="1"/>
  <c r="B41" i="2"/>
  <c r="C39" i="2"/>
  <c r="C38" i="2"/>
  <c r="C37" i="2"/>
  <c r="C36" i="2"/>
  <c r="C35" i="2"/>
  <c r="C34" i="2"/>
  <c r="C23" i="2"/>
  <c r="C20" i="2"/>
  <c r="C19" i="2"/>
  <c r="E19" i="2" s="1"/>
  <c r="C18" i="2"/>
  <c r="C17" i="2"/>
  <c r="C16" i="2"/>
  <c r="E37" i="2" l="1"/>
  <c r="E35" i="2" l="1"/>
  <c r="E36" i="2" l="1"/>
  <c r="E18" i="2"/>
  <c r="C41" i="2"/>
  <c r="B22" i="5" s="1"/>
  <c r="B23" i="5" s="1"/>
  <c r="E33" i="2"/>
  <c r="E39" i="2"/>
  <c r="E40" i="2"/>
  <c r="E38" i="2"/>
  <c r="E34" i="2"/>
  <c r="E23" i="2"/>
  <c r="E20" i="2"/>
  <c r="E17" i="2"/>
  <c r="E15" i="2"/>
  <c r="E41" i="2" l="1"/>
  <c r="E42" i="2" s="1"/>
  <c r="C42" i="2" l="1"/>
  <c r="C45" i="2" s="1"/>
  <c r="C44" i="2" l="1"/>
  <c r="C46" i="2" l="1"/>
  <c r="E16" i="2"/>
  <c r="E25" i="2" s="1"/>
  <c r="E26" i="2" s="1"/>
  <c r="C25" i="2"/>
  <c r="B18" i="5" l="1"/>
  <c r="B19" i="5" s="1"/>
  <c r="C49" i="2"/>
  <c r="B13" i="5" s="1"/>
  <c r="B26" i="5" s="1"/>
  <c r="C26" i="2"/>
  <c r="C29" i="2" s="1"/>
  <c r="C28" i="2"/>
  <c r="C50" i="2" l="1"/>
  <c r="B14" i="5"/>
  <c r="B25" i="5" s="1"/>
  <c r="C30" i="2"/>
  <c r="C51" i="2"/>
  <c r="C52" i="2" l="1"/>
  <c r="C53" i="2" s="1"/>
  <c r="B27" i="5"/>
  <c r="B28" i="5" s="1"/>
  <c r="B36" i="5" l="1"/>
  <c r="B35" i="5"/>
  <c r="B29" i="5"/>
</calcChain>
</file>

<file path=xl/sharedStrings.xml><?xml version="1.0" encoding="utf-8"?>
<sst xmlns="http://schemas.openxmlformats.org/spreadsheetml/2006/main" count="106" uniqueCount="92">
  <si>
    <t>Assumptions</t>
  </si>
  <si>
    <t>Tasks</t>
  </si>
  <si>
    <t>Notes</t>
  </si>
  <si>
    <t>Cost Savings Analysis</t>
  </si>
  <si>
    <t>% Cost Savings</t>
  </si>
  <si>
    <t>Hourly Burdened Cost</t>
  </si>
  <si>
    <t>Contracts being Managed</t>
  </si>
  <si>
    <t>% Reduction</t>
  </si>
  <si>
    <t>Contract reviews, amendments and changes</t>
  </si>
  <si>
    <t>Tracking contract deliverables</t>
  </si>
  <si>
    <t>Contract information access and use</t>
  </si>
  <si>
    <t>Contract Management</t>
  </si>
  <si>
    <t>Government Customer Contracts</t>
  </si>
  <si>
    <t>Subcontractor Contracts</t>
  </si>
  <si>
    <t>Total cost reduction/ hours/ month</t>
  </si>
  <si>
    <t>Total cost reduction/month</t>
  </si>
  <si>
    <t>Total Hours/month</t>
  </si>
  <si>
    <t>Total Costs/month</t>
  </si>
  <si>
    <t>New subcontractors and subcontracts</t>
  </si>
  <si>
    <t xml:space="preserve">Total Hours /all contracts/year </t>
  </si>
  <si>
    <t>Total hours /per Customer Contracts/year</t>
  </si>
  <si>
    <t>Total hours /per Sub Contract/year</t>
  </si>
  <si>
    <t>Hours Saved by Investment /all contracts /year</t>
  </si>
  <si>
    <t>Cost Savings by Investment /all contracts /year</t>
  </si>
  <si>
    <t>New customer contracts (onramp)</t>
  </si>
  <si>
    <t>Numbers below are hours of effort for all contracts per month</t>
  </si>
  <si>
    <t>Hours after R3 automation</t>
  </si>
  <si>
    <t>Reporting, notifications and data calls</t>
  </si>
  <si>
    <t>Summary</t>
  </si>
  <si>
    <t>Subcontract reviews, amendments and changes</t>
  </si>
  <si>
    <t>Subcontract/subcontractor information access and use</t>
  </si>
  <si>
    <t>Instructions: Change items with yellow background.</t>
  </si>
  <si>
    <t>Streamlined process.</t>
  </si>
  <si>
    <t>Easier to find, less duplication, single source of truth.</t>
  </si>
  <si>
    <t>Direct access to information by users. Instant reporting.</t>
  </si>
  <si>
    <t>Customer and contact data administration</t>
  </si>
  <si>
    <t>Master data provides consistency, less duplication.</t>
  </si>
  <si>
    <t>Subcontractor and contact data administration</t>
  </si>
  <si>
    <t>Includes hours for contract staff and users across the organization that contribute to, access, and, use contract information</t>
  </si>
  <si>
    <t>Visibility of invoices and subcontract information</t>
  </si>
  <si>
    <t>Hours per Contract</t>
  </si>
  <si>
    <t>Total Hours Monthly</t>
  </si>
  <si>
    <t>key number to drive contract hours</t>
  </si>
  <si>
    <t>Includes contract staff and users across organization</t>
  </si>
  <si>
    <t>Return on Investment Calculator</t>
  </si>
  <si>
    <t>Contract Brief and Waterfall preparation</t>
  </si>
  <si>
    <t>Instant reports eliminating manual research and formatting.</t>
  </si>
  <si>
    <t xml:space="preserve">Preparing contract deliverables </t>
  </si>
  <si>
    <t>Usually the work of Program Management to get the contract deliverables done.</t>
  </si>
  <si>
    <t>Captured per contract. Tracking and engagement in process of approving contract deliverables, like submission of monthly report.</t>
  </si>
  <si>
    <t>Invoice approvals and processing</t>
  </si>
  <si>
    <t>Notes on Reduction</t>
  </si>
  <si>
    <t>Direct access to online contract information. Eliminate searching, using duplicate and incorrect information, and having to ask people and having to have them put the information together.</t>
  </si>
  <si>
    <t>Total Hours /all people/all contracts/per month</t>
  </si>
  <si>
    <t>Cost to manage and use contracts /all contracts /year</t>
  </si>
  <si>
    <t>Total hours/all contracts/year</t>
  </si>
  <si>
    <t>Total cost in year one</t>
  </si>
  <si>
    <t>ROI in year one</t>
  </si>
  <si>
    <t>Investment in R3 year one</t>
  </si>
  <si>
    <t>Hours of company time for migration/adoption - year one</t>
  </si>
  <si>
    <t>Cost of company time for migration/adoption - year one</t>
  </si>
  <si>
    <t xml:space="preserve">ROI of year two and on </t>
  </si>
  <si>
    <t>There is no company migration/adoption cost in year 2 and on.</t>
  </si>
  <si>
    <t>Enter what you expect to pay in year one for R3 software and services.</t>
  </si>
  <si>
    <t>Hours that your company will invest for migration and training.</t>
  </si>
  <si>
    <t>Cost per hour is based on hourly burdened cost above.</t>
  </si>
  <si>
    <t>Cost Savings divided by Total Cost in year one</t>
  </si>
  <si>
    <t>Average burdened cost/hour</t>
  </si>
  <si>
    <t>such as Program Managers, BD, Proposal Managers, Executives, Finance, Legal, Accounting, Sales, etc.</t>
  </si>
  <si>
    <t>Master data provides consistency, less duplication, easier to find and change data such as clause changes.</t>
  </si>
  <si>
    <t>Contract data and document administration</t>
  </si>
  <si>
    <t>Subcontract data and document administration</t>
  </si>
  <si>
    <t>This is calculated based upon the CM calculator.</t>
  </si>
  <si>
    <t>All contract hours/year.</t>
  </si>
  <si>
    <t>ROI based upon time savings as gains in productivity. Includes work of all departments relating to contracts.</t>
  </si>
  <si>
    <t>Total Cost/contract/year</t>
  </si>
  <si>
    <t>Total Cost/Sub Contract/year</t>
  </si>
  <si>
    <t>One time onramp. Streamline process with all required information</t>
  </si>
  <si>
    <t>Government Customer Contracts Hours/Month</t>
  </si>
  <si>
    <t>Government Customer Contract Costs/Month</t>
  </si>
  <si>
    <t>Cost Reduction/savings/Month</t>
  </si>
  <si>
    <t>Cost Reduction/hours/Month</t>
  </si>
  <si>
    <t>Subcontractor contract hours/Month</t>
  </si>
  <si>
    <t>Subcontractor contractor cost/Month</t>
  </si>
  <si>
    <t xml:space="preserve">Copyright 2019 </t>
  </si>
  <si>
    <t>R3 Business Solutions LLC</t>
  </si>
  <si>
    <t>Solution: Contract Management</t>
  </si>
  <si>
    <t>Customer Contracts/average under managed/month</t>
  </si>
  <si>
    <t>Subcontractor-Prime Contracts/average under management/ month</t>
  </si>
  <si>
    <t>Hours saved</t>
  </si>
  <si>
    <t>Cost saved of time</t>
  </si>
  <si>
    <t>Percent of total hours/cost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</si>
</sst>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wrapText="1"/>
    </xf>
    <xf numFmtId="44" fontId="0" fillId="0" borderId="0" xfId="2" applyFont="1" applyAlignment="1">
      <alignment horizontal="right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readingOrder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top" wrapText="1"/>
    </xf>
    <xf numFmtId="164" fontId="0" fillId="0" borderId="0" xfId="1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4" fontId="2" fillId="0" borderId="0" xfId="1" applyNumberFormat="1" applyFont="1" applyBorder="1" applyAlignment="1">
      <alignment vertical="top"/>
    </xf>
    <xf numFmtId="165" fontId="2" fillId="0" borderId="0" xfId="2" applyNumberFormat="1" applyFont="1" applyBorder="1" applyAlignment="1">
      <alignment vertical="top"/>
    </xf>
    <xf numFmtId="0" fontId="6" fillId="2" borderId="0" xfId="0" applyFont="1" applyFill="1" applyBorder="1" applyAlignment="1">
      <alignment horizontal="center" vertical="center" wrapText="1"/>
    </xf>
    <xf numFmtId="165" fontId="0" fillId="0" borderId="0" xfId="2" applyNumberFormat="1" applyFont="1"/>
    <xf numFmtId="164" fontId="0" fillId="0" borderId="0" xfId="1" applyNumberFormat="1" applyFont="1"/>
    <xf numFmtId="0" fontId="2" fillId="0" borderId="0" xfId="0" applyFont="1"/>
    <xf numFmtId="0" fontId="0" fillId="3" borderId="0" xfId="0" applyFill="1"/>
    <xf numFmtId="17" fontId="0" fillId="0" borderId="0" xfId="0" applyNumberFormat="1"/>
    <xf numFmtId="14" fontId="0" fillId="0" borderId="0" xfId="0" applyNumberFormat="1"/>
    <xf numFmtId="9" fontId="1" fillId="0" borderId="0" xfId="3" applyFont="1" applyBorder="1" applyAlignment="1">
      <alignment vertical="top"/>
    </xf>
    <xf numFmtId="166" fontId="0" fillId="0" borderId="0" xfId="1" applyNumberFormat="1" applyFont="1" applyBorder="1" applyAlignment="1">
      <alignment vertical="top"/>
    </xf>
    <xf numFmtId="166" fontId="1" fillId="0" borderId="0" xfId="1" applyNumberFormat="1" applyFont="1" applyBorder="1" applyAlignment="1">
      <alignment vertical="top"/>
    </xf>
    <xf numFmtId="165" fontId="0" fillId="0" borderId="0" xfId="0" applyNumberFormat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ont="1" applyAlignment="1">
      <alignment vertical="top"/>
    </xf>
    <xf numFmtId="43" fontId="2" fillId="0" borderId="0" xfId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4" borderId="0" xfId="0" applyFont="1" applyFill="1" applyAlignment="1">
      <alignment vertical="top"/>
    </xf>
    <xf numFmtId="165" fontId="0" fillId="4" borderId="0" xfId="0" applyNumberFormat="1" applyFill="1" applyAlignment="1">
      <alignment vertical="top"/>
    </xf>
    <xf numFmtId="0" fontId="0" fillId="4" borderId="0" xfId="0" applyFill="1" applyAlignment="1">
      <alignment vertical="top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5" borderId="0" xfId="0" applyFill="1"/>
    <xf numFmtId="0" fontId="0" fillId="0" borderId="0" xfId="0" applyAlignment="1">
      <alignment horizontal="left" wrapText="1"/>
    </xf>
    <xf numFmtId="0" fontId="4" fillId="4" borderId="0" xfId="0" applyFont="1" applyFill="1" applyBorder="1" applyAlignment="1">
      <alignment vertical="top" wrapText="1"/>
    </xf>
    <xf numFmtId="164" fontId="0" fillId="4" borderId="0" xfId="1" applyNumberFormat="1" applyFont="1" applyFill="1" applyBorder="1" applyAlignment="1">
      <alignment vertical="top"/>
    </xf>
    <xf numFmtId="0" fontId="0" fillId="0" borderId="0" xfId="0" applyFont="1" applyAlignment="1">
      <alignment vertical="top" wrapText="1"/>
    </xf>
    <xf numFmtId="43" fontId="1" fillId="0" borderId="0" xfId="1" applyFont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165" fontId="0" fillId="3" borderId="0" xfId="2" applyNumberFormat="1" applyFont="1" applyFill="1"/>
    <xf numFmtId="166" fontId="0" fillId="3" borderId="0" xfId="1" applyNumberFormat="1" applyFont="1" applyFill="1" applyBorder="1" applyAlignment="1">
      <alignment vertical="top"/>
    </xf>
    <xf numFmtId="9" fontId="0" fillId="3" borderId="0" xfId="3" applyFont="1" applyFill="1" applyBorder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 readingOrder="1"/>
    </xf>
    <xf numFmtId="0" fontId="6" fillId="0" borderId="0" xfId="0" applyFont="1" applyFill="1" applyBorder="1" applyAlignment="1">
      <alignment horizontal="center" vertical="center" wrapText="1"/>
    </xf>
    <xf numFmtId="43" fontId="3" fillId="3" borderId="0" xfId="1" applyFont="1" applyFill="1" applyBorder="1" applyAlignment="1">
      <alignment vertical="top" wrapText="1"/>
    </xf>
    <xf numFmtId="43" fontId="7" fillId="3" borderId="0" xfId="1" applyFont="1" applyFill="1" applyBorder="1" applyAlignment="1">
      <alignment horizontal="left" vertical="top" wrapText="1"/>
    </xf>
    <xf numFmtId="166" fontId="0" fillId="0" borderId="0" xfId="1" applyNumberFormat="1" applyFon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3" fillId="0" borderId="0" xfId="1" applyFont="1" applyFill="1" applyBorder="1" applyAlignment="1">
      <alignment vertical="top" wrapText="1"/>
    </xf>
    <xf numFmtId="17" fontId="2" fillId="0" borderId="0" xfId="0" applyNumberFormat="1" applyFont="1"/>
    <xf numFmtId="0" fontId="0" fillId="4" borderId="0" xfId="0" applyFill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0" fillId="3" borderId="0" xfId="1" applyNumberFormat="1" applyFont="1" applyFill="1"/>
    <xf numFmtId="165" fontId="0" fillId="0" borderId="0" xfId="2" applyNumberFormat="1" applyFont="1" applyFill="1"/>
    <xf numFmtId="165" fontId="0" fillId="5" borderId="0" xfId="0" applyNumberFormat="1" applyFill="1"/>
    <xf numFmtId="43" fontId="9" fillId="3" borderId="0" xfId="1" applyFont="1" applyFill="1" applyBorder="1" applyAlignment="1">
      <alignment horizontal="left" vertical="top" wrapText="1"/>
    </xf>
    <xf numFmtId="168" fontId="1" fillId="0" borderId="0" xfId="3" applyNumberFormat="1" applyFont="1" applyAlignment="1">
      <alignment vertical="top" wrapText="1"/>
    </xf>
    <xf numFmtId="168" fontId="2" fillId="0" borderId="0" xfId="3" applyNumberFormat="1" applyFont="1" applyAlignment="1">
      <alignment vertical="top"/>
    </xf>
    <xf numFmtId="164" fontId="0" fillId="7" borderId="0" xfId="1" applyNumberFormat="1" applyFont="1" applyFill="1"/>
    <xf numFmtId="165" fontId="0" fillId="7" borderId="0" xfId="2" applyNumberFormat="1" applyFont="1" applyFill="1"/>
    <xf numFmtId="9" fontId="0" fillId="7" borderId="0" xfId="3" applyFont="1" applyFill="1"/>
    <xf numFmtId="9" fontId="8" fillId="6" borderId="0" xfId="3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3" workbookViewId="0">
      <selection activeCell="A40" sqref="A40"/>
    </sheetView>
  </sheetViews>
  <sheetFormatPr defaultRowHeight="15" x14ac:dyDescent="0.25"/>
  <cols>
    <col min="1" max="1" width="67.140625" customWidth="1"/>
    <col min="2" max="2" width="24.42578125" customWidth="1"/>
    <col min="3" max="3" width="66.7109375" customWidth="1"/>
  </cols>
  <sheetData>
    <row r="1" spans="1:3" x14ac:dyDescent="0.25">
      <c r="A1" t="s">
        <v>85</v>
      </c>
    </row>
    <row r="2" spans="1:3" x14ac:dyDescent="0.25">
      <c r="A2" t="s">
        <v>44</v>
      </c>
    </row>
    <row r="3" spans="1:3" x14ac:dyDescent="0.25">
      <c r="A3" t="s">
        <v>86</v>
      </c>
    </row>
    <row r="4" spans="1:3" x14ac:dyDescent="0.25">
      <c r="A4" s="20" t="s">
        <v>84</v>
      </c>
    </row>
    <row r="5" spans="1:3" x14ac:dyDescent="0.25">
      <c r="A5" s="20"/>
    </row>
    <row r="6" spans="1:3" x14ac:dyDescent="0.25">
      <c r="A6" s="20" t="s">
        <v>74</v>
      </c>
    </row>
    <row r="7" spans="1:3" x14ac:dyDescent="0.25">
      <c r="A7" s="54" t="s">
        <v>31</v>
      </c>
      <c r="C7" s="18" t="s">
        <v>2</v>
      </c>
    </row>
    <row r="8" spans="1:3" x14ac:dyDescent="0.25">
      <c r="B8" s="21"/>
    </row>
    <row r="10" spans="1:3" x14ac:dyDescent="0.25">
      <c r="A10" t="s">
        <v>5</v>
      </c>
      <c r="B10" s="43">
        <v>100</v>
      </c>
    </row>
    <row r="12" spans="1:3" x14ac:dyDescent="0.25">
      <c r="A12" s="18" t="s">
        <v>6</v>
      </c>
    </row>
    <row r="13" spans="1:3" x14ac:dyDescent="0.25">
      <c r="A13" s="1" t="s">
        <v>53</v>
      </c>
      <c r="B13" s="17">
        <f>+'Contract Management Calculator'!C49</f>
        <v>327.5</v>
      </c>
      <c r="C13" t="s">
        <v>43</v>
      </c>
    </row>
    <row r="14" spans="1:3" x14ac:dyDescent="0.25">
      <c r="A14" s="1" t="s">
        <v>19</v>
      </c>
      <c r="B14" s="17">
        <f>+B13*12</f>
        <v>3930</v>
      </c>
      <c r="C14" t="s">
        <v>73</v>
      </c>
    </row>
    <row r="15" spans="1:3" x14ac:dyDescent="0.25">
      <c r="A15" s="1" t="s">
        <v>75</v>
      </c>
      <c r="B15" s="17"/>
    </row>
    <row r="16" spans="1:3" x14ac:dyDescent="0.25">
      <c r="A16" s="1"/>
      <c r="B16" s="17"/>
    </row>
    <row r="17" spans="1:3" x14ac:dyDescent="0.25">
      <c r="A17" t="s">
        <v>87</v>
      </c>
      <c r="B17" s="19">
        <v>10</v>
      </c>
      <c r="C17" t="s">
        <v>42</v>
      </c>
    </row>
    <row r="18" spans="1:3" x14ac:dyDescent="0.25">
      <c r="A18" s="35" t="s">
        <v>20</v>
      </c>
      <c r="B18" s="17">
        <f>+'Contract Management Calculator'!C25*12/B17</f>
        <v>318</v>
      </c>
      <c r="C18" t="s">
        <v>72</v>
      </c>
    </row>
    <row r="19" spans="1:3" x14ac:dyDescent="0.25">
      <c r="A19" s="35" t="s">
        <v>75</v>
      </c>
      <c r="B19" s="16">
        <f>+B18*B10</f>
        <v>31800</v>
      </c>
    </row>
    <row r="20" spans="1:3" x14ac:dyDescent="0.25">
      <c r="A20" s="35"/>
      <c r="B20" s="17"/>
    </row>
    <row r="21" spans="1:3" x14ac:dyDescent="0.25">
      <c r="A21" t="s">
        <v>88</v>
      </c>
      <c r="B21" s="19">
        <v>20</v>
      </c>
      <c r="C21" t="s">
        <v>42</v>
      </c>
    </row>
    <row r="22" spans="1:3" x14ac:dyDescent="0.25">
      <c r="A22" s="35" t="s">
        <v>21</v>
      </c>
      <c r="B22" s="36">
        <f>+'Contract Management Calculator'!C41*12/'ROI Home'!B21</f>
        <v>37.5</v>
      </c>
      <c r="C22" t="s">
        <v>72</v>
      </c>
    </row>
    <row r="23" spans="1:3" x14ac:dyDescent="0.25">
      <c r="A23" s="35" t="s">
        <v>76</v>
      </c>
      <c r="B23" s="62">
        <f>+B22*B10</f>
        <v>3750</v>
      </c>
    </row>
    <row r="24" spans="1:3" x14ac:dyDescent="0.25">
      <c r="A24" s="37"/>
      <c r="B24" s="16"/>
    </row>
    <row r="25" spans="1:3" x14ac:dyDescent="0.25">
      <c r="A25" s="37" t="s">
        <v>55</v>
      </c>
      <c r="B25" s="17">
        <f>+B14</f>
        <v>3930</v>
      </c>
    </row>
    <row r="26" spans="1:3" x14ac:dyDescent="0.25">
      <c r="A26" s="37" t="s">
        <v>54</v>
      </c>
      <c r="B26" s="16">
        <f>+B13*$B$10*12</f>
        <v>393000</v>
      </c>
    </row>
    <row r="27" spans="1:3" x14ac:dyDescent="0.25">
      <c r="A27" s="1" t="s">
        <v>22</v>
      </c>
      <c r="B27" s="66">
        <f>+'Contract Management Calculator'!C51*12</f>
        <v>1435.1999999999998</v>
      </c>
      <c r="C27" t="s">
        <v>89</v>
      </c>
    </row>
    <row r="28" spans="1:3" x14ac:dyDescent="0.25">
      <c r="A28" s="1" t="s">
        <v>23</v>
      </c>
      <c r="B28" s="67">
        <f>+B27*B10</f>
        <v>143519.99999999997</v>
      </c>
      <c r="C28" t="s">
        <v>90</v>
      </c>
    </row>
    <row r="29" spans="1:3" x14ac:dyDescent="0.25">
      <c r="A29" s="1" t="s">
        <v>4</v>
      </c>
      <c r="B29" s="68">
        <f>+B28/B26</f>
        <v>0.36519083969465643</v>
      </c>
      <c r="C29" t="s">
        <v>91</v>
      </c>
    </row>
    <row r="30" spans="1:3" x14ac:dyDescent="0.25">
      <c r="A30" s="1"/>
    </row>
    <row r="31" spans="1:3" x14ac:dyDescent="0.25">
      <c r="A31" s="1" t="s">
        <v>58</v>
      </c>
      <c r="B31" s="43">
        <v>18000</v>
      </c>
      <c r="C31" t="s">
        <v>63</v>
      </c>
    </row>
    <row r="32" spans="1:3" x14ac:dyDescent="0.25">
      <c r="A32" s="1" t="s">
        <v>59</v>
      </c>
      <c r="B32" s="60">
        <v>200</v>
      </c>
      <c r="C32" t="s">
        <v>64</v>
      </c>
    </row>
    <row r="33" spans="1:3" x14ac:dyDescent="0.25">
      <c r="A33" s="1" t="s">
        <v>60</v>
      </c>
      <c r="B33" s="61">
        <f>+B32*B10</f>
        <v>20000</v>
      </c>
      <c r="C33" t="s">
        <v>65</v>
      </c>
    </row>
    <row r="34" spans="1:3" x14ac:dyDescent="0.25">
      <c r="A34" s="1" t="s">
        <v>56</v>
      </c>
      <c r="B34" s="61">
        <f>+B33+B31</f>
        <v>38000</v>
      </c>
    </row>
    <row r="35" spans="1:3" x14ac:dyDescent="0.25">
      <c r="A35" s="1" t="s">
        <v>57</v>
      </c>
      <c r="B35" s="69">
        <f>+B28/B34</f>
        <v>3.7768421052631571</v>
      </c>
      <c r="C35" t="s">
        <v>66</v>
      </c>
    </row>
    <row r="36" spans="1:3" x14ac:dyDescent="0.25">
      <c r="A36" s="1" t="s">
        <v>61</v>
      </c>
      <c r="B36" s="69">
        <f>+B28/B31</f>
        <v>7.9733333333333318</v>
      </c>
      <c r="C36" t="s">
        <v>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B54" sqref="B54"/>
    </sheetView>
  </sheetViews>
  <sheetFormatPr defaultRowHeight="15" x14ac:dyDescent="0.25"/>
  <cols>
    <col min="1" max="1" width="44.5703125" style="1" customWidth="1"/>
    <col min="2" max="4" width="14" style="1" customWidth="1"/>
    <col min="5" max="5" width="22.28515625" style="1" customWidth="1"/>
    <col min="6" max="6" width="83.7109375" style="2" customWidth="1"/>
    <col min="7" max="16384" width="9.140625" style="1"/>
  </cols>
  <sheetData>
    <row r="1" spans="1:6" x14ac:dyDescent="0.25">
      <c r="A1" s="8" t="s">
        <v>3</v>
      </c>
      <c r="B1" s="8"/>
    </row>
    <row r="2" spans="1:6" x14ac:dyDescent="0.25">
      <c r="A2" s="1" t="s">
        <v>11</v>
      </c>
    </row>
    <row r="5" spans="1:6" x14ac:dyDescent="0.25">
      <c r="A5" s="8" t="s">
        <v>0</v>
      </c>
      <c r="B5" s="8"/>
    </row>
    <row r="6" spans="1:6" x14ac:dyDescent="0.25">
      <c r="A6" s="7" t="s">
        <v>67</v>
      </c>
      <c r="B6" s="7"/>
      <c r="C6" s="5">
        <v>100</v>
      </c>
    </row>
    <row r="7" spans="1:6" x14ac:dyDescent="0.25">
      <c r="A7" s="7"/>
      <c r="B7" s="7"/>
      <c r="C7" s="4"/>
    </row>
    <row r="8" spans="1:6" ht="18" x14ac:dyDescent="0.25">
      <c r="A8" s="47" t="s">
        <v>25</v>
      </c>
      <c r="B8" s="47"/>
    </row>
    <row r="9" spans="1:6" x14ac:dyDescent="0.25">
      <c r="A9" s="7" t="s">
        <v>38</v>
      </c>
      <c r="B9" s="7"/>
      <c r="C9" s="5"/>
    </row>
    <row r="10" spans="1:6" x14ac:dyDescent="0.25">
      <c r="A10" s="46" t="s">
        <v>68</v>
      </c>
      <c r="B10" s="46"/>
    </row>
    <row r="11" spans="1:6" x14ac:dyDescent="0.25">
      <c r="A11" s="46"/>
      <c r="B11" s="46"/>
    </row>
    <row r="12" spans="1:6" ht="31.5" x14ac:dyDescent="0.25">
      <c r="A12" s="15" t="s">
        <v>1</v>
      </c>
      <c r="B12" s="15" t="s">
        <v>40</v>
      </c>
      <c r="C12" s="15" t="s">
        <v>41</v>
      </c>
      <c r="D12" s="15" t="s">
        <v>7</v>
      </c>
      <c r="E12" s="15" t="s">
        <v>26</v>
      </c>
      <c r="F12" s="58" t="s">
        <v>51</v>
      </c>
    </row>
    <row r="13" spans="1:6" ht="15.75" x14ac:dyDescent="0.25">
      <c r="A13" s="48"/>
      <c r="B13" s="48"/>
      <c r="C13" s="48"/>
      <c r="D13" s="48"/>
      <c r="E13" s="48"/>
      <c r="F13" s="59"/>
    </row>
    <row r="14" spans="1:6" s="26" customFormat="1" ht="15.75" x14ac:dyDescent="0.25">
      <c r="A14" s="33" t="s">
        <v>12</v>
      </c>
      <c r="B14" s="33"/>
      <c r="C14" s="34"/>
      <c r="D14" s="34"/>
      <c r="E14" s="34"/>
      <c r="F14" s="55"/>
    </row>
    <row r="15" spans="1:6" s="2" customFormat="1" x14ac:dyDescent="0.25">
      <c r="A15" s="10" t="s">
        <v>24</v>
      </c>
      <c r="B15" s="53"/>
      <c r="C15" s="44">
        <v>30</v>
      </c>
      <c r="D15" s="45">
        <v>0.3</v>
      </c>
      <c r="E15" s="23">
        <f>+C15*(1-D15)</f>
        <v>21</v>
      </c>
      <c r="F15" s="10" t="s">
        <v>77</v>
      </c>
    </row>
    <row r="16" spans="1:6" s="2" customFormat="1" ht="45" x14ac:dyDescent="0.25">
      <c r="A16" s="10" t="s">
        <v>10</v>
      </c>
      <c r="B16" s="49">
        <v>4</v>
      </c>
      <c r="C16" s="51">
        <f>+B16*'ROI Home'!$B$17</f>
        <v>40</v>
      </c>
      <c r="D16" s="45">
        <v>0.5</v>
      </c>
      <c r="E16" s="23">
        <f t="shared" ref="E16:E40" si="0">+C16*(1-D16)</f>
        <v>20</v>
      </c>
      <c r="F16" s="10" t="s">
        <v>52</v>
      </c>
    </row>
    <row r="17" spans="1:6" s="2" customFormat="1" ht="15.75" x14ac:dyDescent="0.25">
      <c r="A17" s="6" t="s">
        <v>8</v>
      </c>
      <c r="B17" s="63">
        <v>4</v>
      </c>
      <c r="C17" s="51">
        <f>+B17*'ROI Home'!$B$17</f>
        <v>40</v>
      </c>
      <c r="D17" s="45">
        <v>0.25</v>
      </c>
      <c r="E17" s="23">
        <f t="shared" si="0"/>
        <v>30</v>
      </c>
      <c r="F17" s="2" t="s">
        <v>32</v>
      </c>
    </row>
    <row r="18" spans="1:6" s="2" customFormat="1" ht="15.75" x14ac:dyDescent="0.25">
      <c r="A18" s="6" t="s">
        <v>70</v>
      </c>
      <c r="B18" s="63">
        <v>3</v>
      </c>
      <c r="C18" s="51">
        <f>+B18*'ROI Home'!$B$17</f>
        <v>30</v>
      </c>
      <c r="D18" s="45">
        <v>0.3</v>
      </c>
      <c r="E18" s="23">
        <f t="shared" ref="E18:E19" si="1">+C18*(1-D18)</f>
        <v>21</v>
      </c>
      <c r="F18" s="2" t="s">
        <v>33</v>
      </c>
    </row>
    <row r="19" spans="1:6" s="2" customFormat="1" ht="30" x14ac:dyDescent="0.25">
      <c r="A19" s="6" t="s">
        <v>35</v>
      </c>
      <c r="B19" s="63">
        <v>0.5</v>
      </c>
      <c r="C19" s="51">
        <f>+B19*'ROI Home'!$B$17</f>
        <v>5</v>
      </c>
      <c r="D19" s="45">
        <v>0.25</v>
      </c>
      <c r="E19" s="23">
        <f t="shared" si="1"/>
        <v>3.75</v>
      </c>
      <c r="F19" s="2" t="s">
        <v>69</v>
      </c>
    </row>
    <row r="20" spans="1:6" s="2" customFormat="1" x14ac:dyDescent="0.25">
      <c r="A20" s="10" t="s">
        <v>27</v>
      </c>
      <c r="B20" s="49">
        <v>3</v>
      </c>
      <c r="C20" s="51">
        <f>+B20*'ROI Home'!$B$17</f>
        <v>30</v>
      </c>
      <c r="D20" s="45">
        <v>0.4</v>
      </c>
      <c r="E20" s="23">
        <f t="shared" si="0"/>
        <v>18</v>
      </c>
      <c r="F20" s="10" t="s">
        <v>34</v>
      </c>
    </row>
    <row r="21" spans="1:6" s="2" customFormat="1" x14ac:dyDescent="0.25">
      <c r="A21" s="10" t="s">
        <v>45</v>
      </c>
      <c r="B21" s="53"/>
      <c r="C21" s="44">
        <v>10</v>
      </c>
      <c r="D21" s="45">
        <v>0.7</v>
      </c>
      <c r="E21" s="23">
        <f t="shared" si="0"/>
        <v>3.0000000000000004</v>
      </c>
      <c r="F21" s="10" t="s">
        <v>46</v>
      </c>
    </row>
    <row r="22" spans="1:6" s="2" customFormat="1" x14ac:dyDescent="0.25">
      <c r="A22" s="10" t="s">
        <v>47</v>
      </c>
      <c r="B22" s="63">
        <v>6</v>
      </c>
      <c r="C22" s="51">
        <f>+B22*'ROI Home'!$B$17</f>
        <v>60</v>
      </c>
      <c r="D22" s="45">
        <v>0.35</v>
      </c>
      <c r="E22" s="23">
        <f t="shared" si="0"/>
        <v>39</v>
      </c>
      <c r="F22" s="10" t="s">
        <v>48</v>
      </c>
    </row>
    <row r="23" spans="1:6" s="2" customFormat="1" ht="30" x14ac:dyDescent="0.25">
      <c r="A23" s="10" t="s">
        <v>9</v>
      </c>
      <c r="B23" s="49">
        <v>2</v>
      </c>
      <c r="C23" s="51">
        <f>+B23*'ROI Home'!$B$17</f>
        <v>20</v>
      </c>
      <c r="D23" s="45">
        <v>0.5</v>
      </c>
      <c r="E23" s="23">
        <f t="shared" si="0"/>
        <v>10</v>
      </c>
      <c r="F23" s="10" t="s">
        <v>49</v>
      </c>
    </row>
    <row r="24" spans="1:6" s="2" customFormat="1" x14ac:dyDescent="0.25">
      <c r="A24" s="10"/>
      <c r="B24" s="10"/>
      <c r="C24" s="24"/>
      <c r="D24" s="22"/>
      <c r="E24" s="23"/>
      <c r="F24" s="10"/>
    </row>
    <row r="25" spans="1:6" s="3" customFormat="1" x14ac:dyDescent="0.25">
      <c r="A25" s="12" t="s">
        <v>78</v>
      </c>
      <c r="B25" s="28">
        <f>SUM(B15:B24)</f>
        <v>22.5</v>
      </c>
      <c r="C25" s="13">
        <f>SUM(C15:C24)</f>
        <v>265</v>
      </c>
      <c r="D25" s="13"/>
      <c r="E25" s="13">
        <f>SUM(E15:E24)</f>
        <v>165.75</v>
      </c>
      <c r="F25" s="56"/>
    </row>
    <row r="26" spans="1:6" s="2" customFormat="1" x14ac:dyDescent="0.25">
      <c r="A26" s="12" t="s">
        <v>79</v>
      </c>
      <c r="B26" s="12"/>
      <c r="C26" s="14">
        <f>+C25*$C$6</f>
        <v>26500</v>
      </c>
      <c r="D26" s="14"/>
      <c r="E26" s="14">
        <f>+E25*$C$6</f>
        <v>16575</v>
      </c>
      <c r="F26" s="56"/>
    </row>
    <row r="27" spans="1:6" s="2" customFormat="1" x14ac:dyDescent="0.25">
      <c r="A27" s="12"/>
      <c r="B27" s="12"/>
      <c r="C27" s="11"/>
      <c r="D27" s="11"/>
      <c r="E27" s="11"/>
      <c r="F27" s="56"/>
    </row>
    <row r="28" spans="1:6" s="2" customFormat="1" x14ac:dyDescent="0.25">
      <c r="A28" s="12" t="s">
        <v>81</v>
      </c>
      <c r="B28" s="12"/>
      <c r="C28" s="28">
        <f>+C25-E25</f>
        <v>99.25</v>
      </c>
      <c r="D28" s="14"/>
      <c r="E28" s="14"/>
      <c r="F28" s="10"/>
    </row>
    <row r="29" spans="1:6" s="2" customFormat="1" x14ac:dyDescent="0.25">
      <c r="A29" s="9" t="s">
        <v>80</v>
      </c>
      <c r="B29" s="9"/>
      <c r="C29" s="29">
        <f>+C26-E26</f>
        <v>9925</v>
      </c>
      <c r="D29" s="3"/>
      <c r="E29" s="3"/>
      <c r="F29" s="57"/>
    </row>
    <row r="30" spans="1:6" s="2" customFormat="1" x14ac:dyDescent="0.25">
      <c r="A30" s="9" t="s">
        <v>7</v>
      </c>
      <c r="B30" s="9"/>
      <c r="C30" s="65">
        <f>+C28/C25</f>
        <v>0.37452830188679243</v>
      </c>
      <c r="D30" s="3"/>
      <c r="E30" s="3"/>
      <c r="F30" s="57"/>
    </row>
    <row r="31" spans="1:6" s="2" customFormat="1" x14ac:dyDescent="0.25">
      <c r="A31" s="3"/>
      <c r="B31" s="3"/>
      <c r="C31" s="25"/>
      <c r="D31" s="3"/>
      <c r="E31" s="3"/>
      <c r="F31" s="57"/>
    </row>
    <row r="32" spans="1:6" s="2" customFormat="1" x14ac:dyDescent="0.25">
      <c r="A32" s="30" t="s">
        <v>13</v>
      </c>
      <c r="B32" s="30"/>
      <c r="C32" s="31"/>
      <c r="D32" s="32"/>
      <c r="E32" s="32"/>
      <c r="F32" s="55"/>
    </row>
    <row r="33" spans="1:6" s="2" customFormat="1" x14ac:dyDescent="0.25">
      <c r="A33" s="27" t="s">
        <v>18</v>
      </c>
      <c r="B33" s="52"/>
      <c r="C33" s="44">
        <v>15</v>
      </c>
      <c r="D33" s="45">
        <v>0.3</v>
      </c>
      <c r="E33" s="23">
        <f>+C33*(1-D33)</f>
        <v>10.5</v>
      </c>
      <c r="F33" s="10" t="s">
        <v>77</v>
      </c>
    </row>
    <row r="34" spans="1:6" s="2" customFormat="1" ht="45" x14ac:dyDescent="0.25">
      <c r="A34" s="10" t="s">
        <v>30</v>
      </c>
      <c r="B34" s="49">
        <v>0.75</v>
      </c>
      <c r="C34" s="51">
        <f>+B34*'ROI Home'!$B$21</f>
        <v>15</v>
      </c>
      <c r="D34" s="45">
        <v>0.4</v>
      </c>
      <c r="E34" s="23">
        <f>+C34*(1-D34)</f>
        <v>9</v>
      </c>
      <c r="F34" s="10" t="s">
        <v>52</v>
      </c>
    </row>
    <row r="35" spans="1:6" s="2" customFormat="1" ht="31.5" x14ac:dyDescent="0.25">
      <c r="A35" s="6" t="s">
        <v>29</v>
      </c>
      <c r="B35" s="50">
        <v>0.5</v>
      </c>
      <c r="C35" s="51">
        <f>+B35*'ROI Home'!$B$21</f>
        <v>10</v>
      </c>
      <c r="D35" s="45">
        <v>0.25</v>
      </c>
      <c r="E35" s="23">
        <f t="shared" ref="E35" si="2">+C35*(1-D35)</f>
        <v>7.5</v>
      </c>
      <c r="F35" s="2" t="s">
        <v>32</v>
      </c>
    </row>
    <row r="36" spans="1:6" s="2" customFormat="1" x14ac:dyDescent="0.25">
      <c r="A36" s="10" t="s">
        <v>71</v>
      </c>
      <c r="B36" s="49">
        <v>0.3</v>
      </c>
      <c r="C36" s="51">
        <f>+B36*'ROI Home'!$B$21</f>
        <v>6</v>
      </c>
      <c r="D36" s="45">
        <v>0.3</v>
      </c>
      <c r="E36" s="23">
        <f t="shared" ref="E36:E37" si="3">+C36*(1-D36)</f>
        <v>4.1999999999999993</v>
      </c>
      <c r="F36" s="2" t="s">
        <v>33</v>
      </c>
    </row>
    <row r="37" spans="1:6" s="2" customFormat="1" x14ac:dyDescent="0.25">
      <c r="A37" s="10" t="s">
        <v>37</v>
      </c>
      <c r="B37" s="49">
        <v>0.15</v>
      </c>
      <c r="C37" s="51">
        <f>+B37*'ROI Home'!$B$21</f>
        <v>3</v>
      </c>
      <c r="D37" s="45">
        <v>0.25</v>
      </c>
      <c r="E37" s="23">
        <f t="shared" si="3"/>
        <v>2.25</v>
      </c>
      <c r="F37" s="2" t="s">
        <v>36</v>
      </c>
    </row>
    <row r="38" spans="1:6" s="2" customFormat="1" x14ac:dyDescent="0.25">
      <c r="A38" s="10" t="s">
        <v>27</v>
      </c>
      <c r="B38" s="49">
        <v>0.375</v>
      </c>
      <c r="C38" s="51">
        <f>+B38*'ROI Home'!$B$21</f>
        <v>7.5</v>
      </c>
      <c r="D38" s="45">
        <v>0.4</v>
      </c>
      <c r="E38" s="23">
        <f>+C38*(1-D38)</f>
        <v>4.5</v>
      </c>
      <c r="F38" s="10" t="s">
        <v>34</v>
      </c>
    </row>
    <row r="39" spans="1:6" s="2" customFormat="1" x14ac:dyDescent="0.25">
      <c r="A39" s="10" t="s">
        <v>50</v>
      </c>
      <c r="B39" s="49">
        <v>0.3</v>
      </c>
      <c r="C39" s="51">
        <f>+B39*'ROI Home'!$B$21</f>
        <v>6</v>
      </c>
      <c r="D39" s="45">
        <v>0.3</v>
      </c>
      <c r="E39" s="23">
        <f>+C39*(1-D39)</f>
        <v>4.1999999999999993</v>
      </c>
      <c r="F39" s="10" t="s">
        <v>39</v>
      </c>
    </row>
    <row r="40" spans="1:6" s="2" customFormat="1" x14ac:dyDescent="0.25">
      <c r="A40" s="10"/>
      <c r="B40" s="10"/>
      <c r="C40" s="24"/>
      <c r="D40" s="22"/>
      <c r="E40" s="23">
        <f t="shared" si="0"/>
        <v>0</v>
      </c>
      <c r="F40" s="10"/>
    </row>
    <row r="41" spans="1:6" s="3" customFormat="1" x14ac:dyDescent="0.25">
      <c r="A41" s="12" t="s">
        <v>82</v>
      </c>
      <c r="B41" s="28">
        <f>SUM(B33:B40)</f>
        <v>2.375</v>
      </c>
      <c r="C41" s="13">
        <f>SUM(C33:C40)</f>
        <v>62.5</v>
      </c>
      <c r="D41" s="13"/>
      <c r="E41" s="13">
        <f>SUM(E33:E40)</f>
        <v>42.150000000000006</v>
      </c>
      <c r="F41" s="56"/>
    </row>
    <row r="42" spans="1:6" s="2" customFormat="1" x14ac:dyDescent="0.25">
      <c r="A42" s="12" t="s">
        <v>83</v>
      </c>
      <c r="B42" s="12"/>
      <c r="C42" s="14">
        <f>+C41*C6</f>
        <v>6250</v>
      </c>
      <c r="D42" s="14"/>
      <c r="E42" s="14">
        <f>+E41*C6</f>
        <v>4215.0000000000009</v>
      </c>
      <c r="F42" s="56"/>
    </row>
    <row r="43" spans="1:6" s="2" customFormat="1" x14ac:dyDescent="0.25">
      <c r="A43" s="12"/>
      <c r="B43" s="12"/>
      <c r="C43" s="11"/>
      <c r="D43" s="11"/>
      <c r="E43" s="11"/>
      <c r="F43" s="56"/>
    </row>
    <row r="44" spans="1:6" s="2" customFormat="1" x14ac:dyDescent="0.25">
      <c r="A44" s="12" t="s">
        <v>81</v>
      </c>
      <c r="B44" s="12"/>
      <c r="C44" s="28">
        <f>+C41-E41</f>
        <v>20.349999999999994</v>
      </c>
      <c r="D44" s="14"/>
      <c r="E44" s="14"/>
      <c r="F44" s="10"/>
    </row>
    <row r="45" spans="1:6" s="2" customFormat="1" x14ac:dyDescent="0.25">
      <c r="A45" s="9" t="s">
        <v>80</v>
      </c>
      <c r="B45" s="9"/>
      <c r="C45" s="29">
        <f>+C42-E42</f>
        <v>2034.9999999999991</v>
      </c>
      <c r="D45" s="3"/>
      <c r="E45" s="3"/>
      <c r="F45" s="57"/>
    </row>
    <row r="46" spans="1:6" s="2" customFormat="1" x14ac:dyDescent="0.25">
      <c r="A46" s="9" t="s">
        <v>7</v>
      </c>
      <c r="B46" s="9"/>
      <c r="C46" s="65">
        <f>+C44/C41</f>
        <v>0.32559999999999989</v>
      </c>
      <c r="D46" s="3"/>
      <c r="E46" s="3"/>
      <c r="F46" s="57"/>
    </row>
    <row r="47" spans="1:6" s="2" customFormat="1" x14ac:dyDescent="0.25">
      <c r="A47" s="40"/>
      <c r="B47" s="40"/>
      <c r="C47" s="40"/>
    </row>
    <row r="48" spans="1:6" s="2" customFormat="1" x14ac:dyDescent="0.25">
      <c r="A48" s="38" t="s">
        <v>28</v>
      </c>
      <c r="B48" s="38"/>
      <c r="C48" s="39"/>
      <c r="D48" s="39"/>
      <c r="E48" s="39"/>
      <c r="F48" s="56"/>
    </row>
    <row r="49" spans="1:3" s="2" customFormat="1" x14ac:dyDescent="0.25">
      <c r="A49" s="40" t="s">
        <v>16</v>
      </c>
      <c r="B49" s="40"/>
      <c r="C49" s="41">
        <f>+C41+C25</f>
        <v>327.5</v>
      </c>
    </row>
    <row r="50" spans="1:3" s="2" customFormat="1" x14ac:dyDescent="0.25">
      <c r="A50" s="40" t="s">
        <v>17</v>
      </c>
      <c r="B50" s="40"/>
      <c r="C50" s="42">
        <f>+C42+C26</f>
        <v>32750</v>
      </c>
    </row>
    <row r="51" spans="1:3" s="2" customFormat="1" x14ac:dyDescent="0.25">
      <c r="A51" s="40" t="s">
        <v>14</v>
      </c>
      <c r="B51" s="40"/>
      <c r="C51" s="41">
        <f>+C44+C28</f>
        <v>119.6</v>
      </c>
    </row>
    <row r="52" spans="1:3" s="2" customFormat="1" x14ac:dyDescent="0.25">
      <c r="A52" s="40" t="s">
        <v>15</v>
      </c>
      <c r="B52" s="40"/>
      <c r="C52" s="42">
        <f>+C51*$C$6</f>
        <v>11960</v>
      </c>
    </row>
    <row r="53" spans="1:3" s="2" customFormat="1" x14ac:dyDescent="0.25">
      <c r="A53" s="40" t="s">
        <v>7</v>
      </c>
      <c r="B53" s="40"/>
      <c r="C53" s="64">
        <f>+C52/C50</f>
        <v>0.36519083969465649</v>
      </c>
    </row>
    <row r="54" spans="1:3" s="2" customFormat="1" x14ac:dyDescent="0.25"/>
    <row r="55" spans="1:3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ROI Home</vt:lpstr>
      <vt:lpstr>Contract Management Calculator</vt:lpstr>
    </vt:vector>
  </TitlesOfParts>
  <Company>CorasWorks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 Rogers - 703-626-2700</cp:lastModifiedBy>
  <dcterms:created xsi:type="dcterms:W3CDTF">2010-04-19T01:25:24Z</dcterms:created>
  <dcterms:modified xsi:type="dcterms:W3CDTF">2019-03-27T17:14:04Z</dcterms:modified>
</cp:coreProperties>
</file>